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30" yWindow="405" windowWidth="20730" windowHeight="7710" tabRatio="839" activeTab="1"/>
  </bookViews>
  <sheets>
    <sheet name="Прогноз 2018 " sheetId="1" r:id="rId1"/>
    <sheet name="Приложение 2" sheetId="2" r:id="rId2"/>
    <sheet name="Прил 3 (расчет ИФО) (2)" sheetId="9" r:id="rId3"/>
    <sheet name="Прил 5 Прогноз по поселениям" sheetId="8" r:id="rId4"/>
    <sheet name="Прил 6 Инвестпроекты" sheetId="12" r:id="rId5"/>
  </sheets>
  <externalReferences>
    <externalReference r:id="rId6"/>
  </externalReferences>
  <definedNames>
    <definedName name="_xlnm._FilterDatabase" localSheetId="1" hidden="1">'Приложение 2'!$A$4:$AZ$16</definedName>
    <definedName name="_xlnm.Print_Titles" localSheetId="2">'Прил 3 (расчет ИФО) (2)'!$5:$7</definedName>
    <definedName name="_xlnm.Print_Titles" localSheetId="3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2018 '!$6:$8</definedName>
    <definedName name="_xlnm.Print_Area" localSheetId="2">'Прил 3 (расчет ИФО) (2)'!$A$1:$T$65</definedName>
    <definedName name="_xlnm.Print_Area" localSheetId="3">'Прил 5 Прогноз по поселениям'!$H$4:$M$35</definedName>
    <definedName name="_xlnm.Print_Area" localSheetId="4">'Прил 6 Инвестпроекты'!$A$1:$M$38</definedName>
    <definedName name="_xlnm.Print_Area" localSheetId="1">'Приложение 2'!$U$4:$AL$227</definedName>
    <definedName name="_xlnm.Print_Area" localSheetId="0">'Прогноз 2018 '!$A$1:$J$165</definedName>
  </definedNames>
  <calcPr calcId="144525"/>
</workbook>
</file>

<file path=xl/calcChain.xml><?xml version="1.0" encoding="utf-8"?>
<calcChain xmlns="http://schemas.openxmlformats.org/spreadsheetml/2006/main">
  <c r="J153" i="1" l="1"/>
  <c r="G153" i="1"/>
  <c r="I153" i="1"/>
  <c r="H153" i="1"/>
  <c r="F153" i="1"/>
  <c r="E153" i="1"/>
  <c r="D153" i="1"/>
  <c r="C153" i="1"/>
  <c r="J163" i="1"/>
  <c r="I163" i="1"/>
  <c r="H163" i="1"/>
  <c r="G163" i="1"/>
  <c r="F163" i="1"/>
  <c r="E163" i="1"/>
  <c r="J158" i="1"/>
  <c r="I158" i="1"/>
  <c r="H158" i="1"/>
  <c r="G158" i="1"/>
  <c r="F158" i="1"/>
  <c r="E158" i="1"/>
  <c r="J156" i="1"/>
  <c r="I156" i="1"/>
  <c r="H156" i="1"/>
  <c r="G156" i="1"/>
  <c r="F156" i="1"/>
  <c r="E156" i="1"/>
  <c r="D156" i="1"/>
  <c r="C156" i="1"/>
  <c r="J157" i="1"/>
  <c r="I157" i="1"/>
  <c r="H157" i="1"/>
  <c r="G157" i="1"/>
  <c r="F157" i="1"/>
  <c r="E157" i="1"/>
  <c r="J160" i="1"/>
  <c r="I160" i="1"/>
  <c r="H160" i="1"/>
  <c r="G160" i="1"/>
  <c r="J161" i="1"/>
  <c r="I161" i="1"/>
  <c r="H161" i="1"/>
  <c r="G161" i="1"/>
  <c r="F161" i="1"/>
  <c r="F160" i="1"/>
  <c r="E161" i="1"/>
  <c r="E160" i="1"/>
  <c r="J155" i="1" l="1"/>
  <c r="I155" i="1"/>
  <c r="H155" i="1"/>
  <c r="G155" i="1"/>
  <c r="E155" i="1"/>
  <c r="AL216" i="2" l="1"/>
  <c r="AK216" i="2"/>
  <c r="AJ216" i="2"/>
  <c r="AI216" i="2"/>
  <c r="AH216" i="2"/>
  <c r="AG216" i="2"/>
  <c r="AF216" i="2"/>
  <c r="AE216" i="2"/>
  <c r="AD216" i="2"/>
  <c r="AC216" i="2"/>
  <c r="AB216" i="2"/>
  <c r="AA216" i="2"/>
  <c r="C119" i="1"/>
  <c r="J93" i="1"/>
  <c r="I93" i="1"/>
  <c r="H93" i="1"/>
  <c r="G93" i="1"/>
  <c r="F93" i="1"/>
  <c r="E93" i="1"/>
  <c r="D93" i="1"/>
  <c r="C93" i="1"/>
  <c r="J99" i="1"/>
  <c r="I99" i="1"/>
  <c r="H99" i="1"/>
  <c r="G99" i="1"/>
  <c r="F99" i="1"/>
  <c r="E99" i="1"/>
  <c r="D99" i="1"/>
  <c r="C99" i="1"/>
  <c r="J105" i="1"/>
  <c r="J106" i="1"/>
  <c r="I105" i="1"/>
  <c r="I106" i="1"/>
  <c r="H105" i="1"/>
  <c r="H106" i="1"/>
  <c r="G106" i="1"/>
  <c r="G105" i="1"/>
  <c r="F106" i="1"/>
  <c r="F105" i="1"/>
  <c r="E106" i="1"/>
  <c r="E105" i="1"/>
  <c r="D106" i="1"/>
  <c r="D105" i="1"/>
  <c r="C106" i="1"/>
  <c r="C105" i="1"/>
  <c r="J103" i="1"/>
  <c r="I103" i="1"/>
  <c r="F103" i="1"/>
  <c r="E103" i="1"/>
  <c r="D103" i="1"/>
  <c r="C103" i="1"/>
  <c r="U227" i="2"/>
  <c r="H60" i="9" l="1"/>
  <c r="G60" i="9"/>
  <c r="F60" i="9"/>
  <c r="E60" i="9"/>
  <c r="D60" i="9"/>
  <c r="C60" i="9"/>
  <c r="H59" i="9"/>
  <c r="G59" i="9"/>
  <c r="F59" i="9"/>
  <c r="E59" i="9"/>
  <c r="D59" i="9"/>
  <c r="C59" i="9"/>
  <c r="H57" i="9"/>
  <c r="G57" i="9"/>
  <c r="F57" i="9"/>
  <c r="E57" i="9"/>
  <c r="D57" i="9"/>
  <c r="C57" i="9"/>
  <c r="AH9" i="2"/>
  <c r="AG9" i="2"/>
  <c r="AA34" i="2"/>
  <c r="Z9" i="2"/>
  <c r="Y9" i="2"/>
  <c r="X9" i="2"/>
  <c r="W9" i="2"/>
  <c r="V9" i="2"/>
  <c r="U9" i="2"/>
  <c r="P9" i="2"/>
  <c r="O9" i="2"/>
  <c r="J9" i="2"/>
  <c r="I9" i="2"/>
  <c r="D9" i="2"/>
  <c r="C227" i="2"/>
  <c r="C9" i="2"/>
  <c r="C8" i="2"/>
  <c r="AU12" i="2" l="1"/>
  <c r="AV12" i="2"/>
  <c r="AW12" i="2"/>
  <c r="AX12" i="2"/>
  <c r="AY12" i="2"/>
  <c r="AZ12" i="2"/>
  <c r="AU13" i="2"/>
  <c r="AV13" i="2"/>
  <c r="AW13" i="2"/>
  <c r="AX13" i="2"/>
  <c r="AY13" i="2"/>
  <c r="AZ13" i="2"/>
  <c r="AU14" i="2"/>
  <c r="AV14" i="2"/>
  <c r="AW14" i="2"/>
  <c r="AW15" i="2" s="1"/>
  <c r="AX14" i="2"/>
  <c r="AY14" i="2"/>
  <c r="AY15" i="2" s="1"/>
  <c r="AZ14" i="2"/>
  <c r="AU15" i="2"/>
  <c r="AU21" i="2"/>
  <c r="AV21" i="2"/>
  <c r="AW21" i="2"/>
  <c r="AX21" i="2"/>
  <c r="AY21" i="2"/>
  <c r="AZ21" i="2"/>
  <c r="AU22" i="2"/>
  <c r="AV22" i="2"/>
  <c r="AW22" i="2"/>
  <c r="AX22" i="2"/>
  <c r="AY22" i="2"/>
  <c r="AZ22" i="2"/>
  <c r="AU23" i="2"/>
  <c r="AV23" i="2"/>
  <c r="AW23" i="2"/>
  <c r="AX23" i="2"/>
  <c r="AY23" i="2"/>
  <c r="AZ23" i="2"/>
  <c r="AU24" i="2"/>
  <c r="AV24" i="2"/>
  <c r="AW24" i="2"/>
  <c r="AX24" i="2"/>
  <c r="AY24" i="2"/>
  <c r="AZ24" i="2"/>
  <c r="AU28" i="2"/>
  <c r="AV28" i="2"/>
  <c r="AW28" i="2"/>
  <c r="AX28" i="2"/>
  <c r="AY28" i="2"/>
  <c r="AZ28" i="2"/>
  <c r="AU29" i="2"/>
  <c r="AV29" i="2"/>
  <c r="AW29" i="2"/>
  <c r="AX29" i="2"/>
  <c r="AY29" i="2"/>
  <c r="AZ29" i="2"/>
  <c r="AU30" i="2"/>
  <c r="AV30" i="2"/>
  <c r="AW30" i="2"/>
  <c r="AX30" i="2"/>
  <c r="AY30" i="2"/>
  <c r="AZ30" i="2"/>
  <c r="AU31" i="2"/>
  <c r="AV31" i="2"/>
  <c r="AW31" i="2"/>
  <c r="AX31" i="2"/>
  <c r="AY31" i="2"/>
  <c r="AZ31" i="2"/>
  <c r="AZ15" i="2" l="1"/>
  <c r="AX15" i="2"/>
  <c r="AV15" i="2"/>
  <c r="E19" i="2"/>
  <c r="F19" i="2" s="1"/>
  <c r="D146" i="1"/>
  <c r="C146" i="1"/>
  <c r="F155" i="1"/>
  <c r="I149" i="1"/>
  <c r="J149" i="1" s="1"/>
  <c r="E141" i="1"/>
  <c r="F141" i="1" s="1"/>
  <c r="E140" i="1"/>
  <c r="F140" i="1" s="1"/>
  <c r="E139" i="1"/>
  <c r="F139" i="1" s="1"/>
  <c r="E137" i="1"/>
  <c r="F137" i="1" s="1"/>
  <c r="I137" i="1" s="1"/>
  <c r="J137" i="1" s="1"/>
  <c r="J96" i="1"/>
  <c r="I96" i="1"/>
  <c r="D96" i="1"/>
  <c r="E96" i="1"/>
  <c r="F96" i="1"/>
  <c r="F54" i="1"/>
  <c r="D25" i="1"/>
  <c r="C18" i="1"/>
  <c r="G124" i="1"/>
  <c r="H124" i="1" s="1"/>
  <c r="G15" i="1"/>
  <c r="H15" i="1" s="1"/>
  <c r="G19" i="2" l="1"/>
  <c r="H19" i="2" s="1"/>
  <c r="E12" i="2"/>
  <c r="F12" i="2" s="1"/>
  <c r="G12" i="2" s="1"/>
  <c r="H12" i="2" s="1"/>
  <c r="G149" i="1"/>
  <c r="H149" i="1" s="1"/>
  <c r="I139" i="1"/>
  <c r="J139" i="1" s="1"/>
  <c r="H139" i="1"/>
  <c r="G139" i="1"/>
  <c r="I141" i="1"/>
  <c r="J141" i="1" s="1"/>
  <c r="H141" i="1"/>
  <c r="G141" i="1"/>
  <c r="H140" i="1"/>
  <c r="G140" i="1"/>
  <c r="I140" i="1"/>
  <c r="H142" i="1"/>
  <c r="G142" i="1"/>
  <c r="I142" i="1"/>
  <c r="J142" i="1" s="1"/>
  <c r="H137" i="1"/>
  <c r="G137" i="1"/>
  <c r="I54" i="1"/>
  <c r="J54" i="1" s="1"/>
  <c r="G54" i="1"/>
  <c r="H54" i="1" s="1"/>
  <c r="R216" i="2"/>
  <c r="S216" i="2" s="1"/>
  <c r="T216" i="2" s="1"/>
  <c r="L216" i="2"/>
  <c r="M216" i="2" s="1"/>
  <c r="N216" i="2" s="1"/>
  <c r="E216" i="2"/>
  <c r="F216" i="2" s="1"/>
  <c r="G216" i="2" s="1"/>
  <c r="H216" i="2" s="1"/>
  <c r="K35" i="9"/>
  <c r="L35" i="9"/>
  <c r="M35" i="9"/>
  <c r="N35" i="9"/>
  <c r="O35" i="9"/>
  <c r="J35" i="9"/>
  <c r="K39" i="9"/>
  <c r="L39" i="9"/>
  <c r="M39" i="9"/>
  <c r="N39" i="9"/>
  <c r="J39" i="9"/>
  <c r="D10" i="8"/>
  <c r="E10" i="8" s="1"/>
  <c r="F10" i="8" s="1"/>
  <c r="G10" i="8" s="1"/>
  <c r="E11" i="8"/>
  <c r="F11" i="8" s="1"/>
  <c r="G11" i="8" s="1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G243" i="2"/>
  <c r="AH243" i="2"/>
  <c r="C243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G242" i="2"/>
  <c r="AH242" i="2"/>
  <c r="C242" i="2"/>
  <c r="D236" i="2"/>
  <c r="I236" i="2"/>
  <c r="C236" i="2"/>
  <c r="D235" i="2"/>
  <c r="I235" i="2"/>
  <c r="J235" i="2"/>
  <c r="O235" i="2"/>
  <c r="P235" i="2"/>
  <c r="U235" i="2"/>
  <c r="V235" i="2"/>
  <c r="W235" i="2"/>
  <c r="X235" i="2"/>
  <c r="Y235" i="2"/>
  <c r="Z235" i="2"/>
  <c r="AG235" i="2"/>
  <c r="AH235" i="2"/>
  <c r="C235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U234" i="2"/>
  <c r="V234" i="2"/>
  <c r="W234" i="2"/>
  <c r="X234" i="2"/>
  <c r="Y234" i="2"/>
  <c r="Z234" i="2"/>
  <c r="AG234" i="2"/>
  <c r="AH234" i="2"/>
  <c r="C234" i="2"/>
  <c r="M233" i="2"/>
  <c r="N233" i="2"/>
  <c r="P233" i="2"/>
  <c r="Q233" i="2"/>
  <c r="R233" i="2"/>
  <c r="S233" i="2"/>
  <c r="T233" i="2"/>
  <c r="U233" i="2"/>
  <c r="V233" i="2"/>
  <c r="W233" i="2"/>
  <c r="X233" i="2"/>
  <c r="Y233" i="2"/>
  <c r="Z233" i="2"/>
  <c r="AG233" i="2"/>
  <c r="AH233" i="2"/>
  <c r="K233" i="2"/>
  <c r="L233" i="2"/>
  <c r="D233" i="2"/>
  <c r="E233" i="2"/>
  <c r="F233" i="2"/>
  <c r="G233" i="2"/>
  <c r="H233" i="2"/>
  <c r="J233" i="2"/>
  <c r="C233" i="2"/>
  <c r="D232" i="2"/>
  <c r="E232" i="2"/>
  <c r="F232" i="2"/>
  <c r="G232" i="2"/>
  <c r="H232" i="2"/>
  <c r="I232" i="2"/>
  <c r="K232" i="2"/>
  <c r="L232" i="2"/>
  <c r="M232" i="2"/>
  <c r="N232" i="2"/>
  <c r="Q232" i="2"/>
  <c r="R232" i="2"/>
  <c r="S232" i="2"/>
  <c r="T232" i="2"/>
  <c r="V232" i="2"/>
  <c r="W232" i="2"/>
  <c r="X232" i="2"/>
  <c r="Y232" i="2"/>
  <c r="Z232" i="2"/>
  <c r="AG232" i="2"/>
  <c r="C232" i="2"/>
  <c r="AG231" i="2"/>
  <c r="AH231" i="2"/>
  <c r="X231" i="2"/>
  <c r="Y231" i="2"/>
  <c r="Z231" i="2"/>
  <c r="R231" i="2"/>
  <c r="S231" i="2"/>
  <c r="T231" i="2"/>
  <c r="U231" i="2"/>
  <c r="V231" i="2"/>
  <c r="W231" i="2"/>
  <c r="M231" i="2"/>
  <c r="N231" i="2"/>
  <c r="O231" i="2"/>
  <c r="P231" i="2"/>
  <c r="Q231" i="2"/>
  <c r="F231" i="2"/>
  <c r="G231" i="2"/>
  <c r="H231" i="2"/>
  <c r="I231" i="2"/>
  <c r="J231" i="2"/>
  <c r="K231" i="2"/>
  <c r="L231" i="2"/>
  <c r="C231" i="2"/>
  <c r="H32" i="12"/>
  <c r="I32" i="12"/>
  <c r="J32" i="12"/>
  <c r="K32" i="12"/>
  <c r="L32" i="12"/>
  <c r="G32" i="12"/>
  <c r="M32" i="12"/>
  <c r="H17" i="12"/>
  <c r="AI34" i="2"/>
  <c r="AJ34" i="2" s="1"/>
  <c r="AK34" i="2" s="1"/>
  <c r="AL34" i="2" s="1"/>
  <c r="K12" i="2" l="1"/>
  <c r="L12" i="2" s="1"/>
  <c r="AX116" i="2"/>
  <c r="AY116" i="2"/>
  <c r="AZ116" i="2"/>
  <c r="AV116" i="2"/>
  <c r="AW116" i="2"/>
  <c r="AU116" i="2"/>
  <c r="M17" i="12"/>
  <c r="H14" i="8"/>
  <c r="K30" i="9"/>
  <c r="O30" i="9"/>
  <c r="N30" i="9"/>
  <c r="M30" i="9"/>
  <c r="L30" i="9"/>
  <c r="AH232" i="2"/>
  <c r="J232" i="2"/>
  <c r="P232" i="2"/>
  <c r="C25" i="1"/>
  <c r="I233" i="2"/>
  <c r="I238" i="2" s="1"/>
  <c r="D150" i="2"/>
  <c r="AG244" i="2"/>
  <c r="U232" i="2"/>
  <c r="O233" i="2"/>
  <c r="O232" i="2"/>
  <c r="I244" i="2"/>
  <c r="E133" i="2"/>
  <c r="M12" i="2" l="1"/>
  <c r="R12" i="2"/>
  <c r="V244" i="2"/>
  <c r="W244" i="2"/>
  <c r="X244" i="2"/>
  <c r="Y244" i="2"/>
  <c r="Z244" i="2"/>
  <c r="U244" i="2"/>
  <c r="AH244" i="2"/>
  <c r="J244" i="2"/>
  <c r="K244" i="2"/>
  <c r="L244" i="2"/>
  <c r="M244" i="2"/>
  <c r="N244" i="2"/>
  <c r="E244" i="2"/>
  <c r="F244" i="2"/>
  <c r="G244" i="2"/>
  <c r="H244" i="2"/>
  <c r="D244" i="2"/>
  <c r="D238" i="2"/>
  <c r="J238" i="2"/>
  <c r="O238" i="2"/>
  <c r="P238" i="2"/>
  <c r="V238" i="2"/>
  <c r="AG238" i="2"/>
  <c r="AH238" i="2"/>
  <c r="Z238" i="2"/>
  <c r="Y238" i="2"/>
  <c r="X238" i="2"/>
  <c r="W238" i="2"/>
  <c r="G12" i="12"/>
  <c r="H12" i="12"/>
  <c r="I12" i="12"/>
  <c r="J12" i="12"/>
  <c r="K12" i="12"/>
  <c r="L12" i="12"/>
  <c r="M12" i="12"/>
  <c r="F12" i="12"/>
  <c r="S12" i="2" l="1"/>
  <c r="N12" i="2"/>
  <c r="T12" i="2" s="1"/>
  <c r="Z245" i="2"/>
  <c r="Y245" i="2"/>
  <c r="Z239" i="2"/>
  <c r="W245" i="2"/>
  <c r="X239" i="2"/>
  <c r="Y239" i="2"/>
  <c r="W239" i="2"/>
  <c r="X245" i="2"/>
  <c r="V33" i="8"/>
  <c r="W33" i="8"/>
  <c r="G27" i="12"/>
  <c r="G37" i="12" s="1"/>
  <c r="H27" i="12"/>
  <c r="H37" i="12" s="1"/>
  <c r="I27" i="12"/>
  <c r="I37" i="12" s="1"/>
  <c r="J27" i="12"/>
  <c r="J37" i="12" s="1"/>
  <c r="K27" i="12"/>
  <c r="K37" i="12" s="1"/>
  <c r="L27" i="12"/>
  <c r="L37" i="12" s="1"/>
  <c r="G22" i="12"/>
  <c r="H22" i="12"/>
  <c r="H38" i="12" s="1"/>
  <c r="I22" i="12"/>
  <c r="J22" i="12"/>
  <c r="K22" i="12"/>
  <c r="L22" i="12"/>
  <c r="G17" i="12"/>
  <c r="G38" i="12" s="1"/>
  <c r="I17" i="12"/>
  <c r="J17" i="12"/>
  <c r="J38" i="12" s="1"/>
  <c r="K17" i="12"/>
  <c r="L17" i="12"/>
  <c r="L38" i="12" s="1"/>
  <c r="F32" i="12"/>
  <c r="F27" i="12"/>
  <c r="F37" i="12" s="1"/>
  <c r="F22" i="12"/>
  <c r="F7" i="12"/>
  <c r="F38" i="12" s="1"/>
  <c r="F17" i="12"/>
  <c r="M27" i="12"/>
  <c r="M37" i="12" s="1"/>
  <c r="M22" i="12"/>
  <c r="M7" i="12"/>
  <c r="M38" i="12" s="1"/>
  <c r="G103" i="1"/>
  <c r="H103" i="1" s="1"/>
  <c r="K37" i="9"/>
  <c r="L37" i="9"/>
  <c r="M37" i="9"/>
  <c r="N37" i="9"/>
  <c r="O37" i="9"/>
  <c r="J37" i="9"/>
  <c r="J34" i="9" s="1"/>
  <c r="J18" i="9"/>
  <c r="K18" i="9"/>
  <c r="J19" i="9"/>
  <c r="K19" i="9"/>
  <c r="M19" i="9"/>
  <c r="N19" i="9"/>
  <c r="O19" i="9"/>
  <c r="L19" i="9"/>
  <c r="L18" i="9"/>
  <c r="L221" i="2"/>
  <c r="M221" i="2" s="1"/>
  <c r="N221" i="2" s="1"/>
  <c r="E221" i="2"/>
  <c r="F221" i="2" s="1"/>
  <c r="G221" i="2" s="1"/>
  <c r="H221" i="2" s="1"/>
  <c r="E152" i="2"/>
  <c r="F152" i="2" s="1"/>
  <c r="G152" i="2" s="1"/>
  <c r="H152" i="2" s="1"/>
  <c r="K152" i="2"/>
  <c r="L152" i="2" s="1"/>
  <c r="M152" i="2" s="1"/>
  <c r="I68" i="2"/>
  <c r="J68" i="2"/>
  <c r="O68" i="2"/>
  <c r="P68" i="2"/>
  <c r="U68" i="2"/>
  <c r="V68" i="2"/>
  <c r="W68" i="2"/>
  <c r="X68" i="2"/>
  <c r="Y68" i="2"/>
  <c r="AG68" i="2"/>
  <c r="AH68" i="2"/>
  <c r="AA68" i="2" l="1"/>
  <c r="C125" i="1"/>
  <c r="N34" i="9"/>
  <c r="L34" i="9"/>
  <c r="AB68" i="2"/>
  <c r="D125" i="1"/>
  <c r="M34" i="9"/>
  <c r="K34" i="9"/>
  <c r="K38" i="12"/>
  <c r="I38" i="12"/>
  <c r="N54" i="9"/>
  <c r="O54" i="9"/>
  <c r="J54" i="9"/>
  <c r="K54" i="9"/>
  <c r="L54" i="9"/>
  <c r="J53" i="9"/>
  <c r="K53" i="9"/>
  <c r="L53" i="9"/>
  <c r="N53" i="9"/>
  <c r="O53" i="9"/>
  <c r="M54" i="9"/>
  <c r="M53" i="9"/>
  <c r="L141" i="2" l="1"/>
  <c r="E141" i="2"/>
  <c r="F141" i="2" s="1"/>
  <c r="E87" i="2"/>
  <c r="L211" i="2"/>
  <c r="L210" i="2"/>
  <c r="E213" i="2"/>
  <c r="F213" i="2" s="1"/>
  <c r="G213" i="2" s="1"/>
  <c r="H213" i="2" s="1"/>
  <c r="E211" i="2"/>
  <c r="F211" i="2" s="1"/>
  <c r="G211" i="2" s="1"/>
  <c r="H211" i="2" s="1"/>
  <c r="E210" i="2"/>
  <c r="F210" i="2" s="1"/>
  <c r="G210" i="2" s="1"/>
  <c r="H210" i="2" s="1"/>
  <c r="E204" i="2"/>
  <c r="F204" i="2" s="1"/>
  <c r="G204" i="2" s="1"/>
  <c r="H204" i="2" s="1"/>
  <c r="L201" i="2"/>
  <c r="L200" i="2"/>
  <c r="L195" i="2"/>
  <c r="E201" i="2"/>
  <c r="F201" i="2" s="1"/>
  <c r="G201" i="2" s="1"/>
  <c r="H201" i="2" s="1"/>
  <c r="E200" i="2"/>
  <c r="F200" i="2" s="1"/>
  <c r="G200" i="2" s="1"/>
  <c r="H200" i="2" s="1"/>
  <c r="E195" i="2"/>
  <c r="F195" i="2" s="1"/>
  <c r="G195" i="2" s="1"/>
  <c r="H195" i="2" s="1"/>
  <c r="K193" i="2"/>
  <c r="L193" i="2" s="1"/>
  <c r="E193" i="2"/>
  <c r="F193" i="2" s="1"/>
  <c r="G193" i="2" s="1"/>
  <c r="H193" i="2" s="1"/>
  <c r="C130" i="1"/>
  <c r="L181" i="2"/>
  <c r="L180" i="2"/>
  <c r="K179" i="2"/>
  <c r="L179" i="2" s="1"/>
  <c r="M179" i="2" s="1"/>
  <c r="N179" i="2" s="1"/>
  <c r="K178" i="2"/>
  <c r="L178" i="2" s="1"/>
  <c r="E181" i="2"/>
  <c r="F181" i="2" s="1"/>
  <c r="G181" i="2" s="1"/>
  <c r="H181" i="2" s="1"/>
  <c r="E180" i="2"/>
  <c r="F180" i="2" s="1"/>
  <c r="G180" i="2" s="1"/>
  <c r="H180" i="2" s="1"/>
  <c r="E179" i="2"/>
  <c r="F179" i="2" s="1"/>
  <c r="G179" i="2" s="1"/>
  <c r="H179" i="2" s="1"/>
  <c r="E178" i="2"/>
  <c r="F178" i="2" s="1"/>
  <c r="G178" i="2" s="1"/>
  <c r="H178" i="2" s="1"/>
  <c r="L176" i="2"/>
  <c r="E176" i="2"/>
  <c r="F176" i="2" s="1"/>
  <c r="G176" i="2" s="1"/>
  <c r="H176" i="2" s="1"/>
  <c r="L189" i="2"/>
  <c r="E189" i="2"/>
  <c r="F189" i="2" s="1"/>
  <c r="G189" i="2" s="1"/>
  <c r="H189" i="2" s="1"/>
  <c r="E188" i="2"/>
  <c r="E182" i="2"/>
  <c r="F182" i="2" s="1"/>
  <c r="G182" i="2" s="1"/>
  <c r="H182" i="2" s="1"/>
  <c r="L182" i="2"/>
  <c r="N152" i="2"/>
  <c r="L170" i="2"/>
  <c r="M170" i="2" s="1"/>
  <c r="N170" i="2" s="1"/>
  <c r="K166" i="2"/>
  <c r="E19" i="1" s="1"/>
  <c r="E170" i="2"/>
  <c r="F170" i="2" s="1"/>
  <c r="G170" i="2" s="1"/>
  <c r="H170" i="2" s="1"/>
  <c r="E166" i="2"/>
  <c r="F166" i="2" s="1"/>
  <c r="L175" i="2"/>
  <c r="M175" i="2" s="1"/>
  <c r="N175" i="2" s="1"/>
  <c r="Q235" i="2"/>
  <c r="E175" i="2"/>
  <c r="F175" i="2" s="1"/>
  <c r="G175" i="2" s="1"/>
  <c r="H175" i="2" s="1"/>
  <c r="E173" i="2"/>
  <c r="E171" i="2"/>
  <c r="F171" i="2" s="1"/>
  <c r="K160" i="2"/>
  <c r="L160" i="2" s="1"/>
  <c r="M160" i="2" s="1"/>
  <c r="N160" i="2" s="1"/>
  <c r="L159" i="2"/>
  <c r="M159" i="2" s="1"/>
  <c r="N159" i="2" s="1"/>
  <c r="K157" i="2"/>
  <c r="L157" i="2" s="1"/>
  <c r="E160" i="2"/>
  <c r="F160" i="2" s="1"/>
  <c r="G160" i="2" s="1"/>
  <c r="H160" i="2" s="1"/>
  <c r="E157" i="2"/>
  <c r="F157" i="2" s="1"/>
  <c r="E159" i="2"/>
  <c r="F159" i="2" s="1"/>
  <c r="G159" i="2" s="1"/>
  <c r="H159" i="2" s="1"/>
  <c r="AV61" i="2"/>
  <c r="AW61" i="2"/>
  <c r="AX61" i="2"/>
  <c r="AY61" i="2"/>
  <c r="AZ61" i="2"/>
  <c r="AU61" i="2"/>
  <c r="I14" i="8"/>
  <c r="I8" i="8"/>
  <c r="D130" i="1"/>
  <c r="D95" i="1"/>
  <c r="E95" i="1"/>
  <c r="F95" i="1"/>
  <c r="G95" i="1" s="1"/>
  <c r="H95" i="1" s="1"/>
  <c r="I95" i="1"/>
  <c r="J95" i="1"/>
  <c r="C95" i="1"/>
  <c r="D94" i="1"/>
  <c r="E94" i="1"/>
  <c r="F94" i="1"/>
  <c r="G94" i="1" s="1"/>
  <c r="H94" i="1" s="1"/>
  <c r="I94" i="1"/>
  <c r="J94" i="1"/>
  <c r="C94" i="1"/>
  <c r="D148" i="1"/>
  <c r="E148" i="1"/>
  <c r="F148" i="1"/>
  <c r="G148" i="1" s="1"/>
  <c r="H148" i="1" s="1"/>
  <c r="I148" i="1"/>
  <c r="J148" i="1"/>
  <c r="D92" i="1"/>
  <c r="E92" i="1"/>
  <c r="F92" i="1"/>
  <c r="G92" i="1" s="1"/>
  <c r="H92" i="1" s="1"/>
  <c r="I92" i="1"/>
  <c r="J92" i="1"/>
  <c r="C92" i="1"/>
  <c r="D91" i="1"/>
  <c r="E91" i="1"/>
  <c r="F91" i="1"/>
  <c r="G91" i="1" s="1"/>
  <c r="H91" i="1" s="1"/>
  <c r="I91" i="1"/>
  <c r="J91" i="1"/>
  <c r="C91" i="1"/>
  <c r="D90" i="1"/>
  <c r="E90" i="1"/>
  <c r="F90" i="1"/>
  <c r="G90" i="1" s="1"/>
  <c r="H90" i="1" s="1"/>
  <c r="I90" i="1"/>
  <c r="J90" i="1"/>
  <c r="C90" i="1"/>
  <c r="D89" i="1"/>
  <c r="E89" i="1"/>
  <c r="F89" i="1"/>
  <c r="G89" i="1" s="1"/>
  <c r="H89" i="1" s="1"/>
  <c r="I89" i="1"/>
  <c r="J89" i="1"/>
  <c r="C89" i="1"/>
  <c r="D88" i="1"/>
  <c r="E88" i="1"/>
  <c r="F88" i="1"/>
  <c r="G88" i="1" s="1"/>
  <c r="H88" i="1" s="1"/>
  <c r="I88" i="1"/>
  <c r="J88" i="1"/>
  <c r="C88" i="1"/>
  <c r="D87" i="1"/>
  <c r="E87" i="1"/>
  <c r="F87" i="1"/>
  <c r="G87" i="1" s="1"/>
  <c r="H87" i="1" s="1"/>
  <c r="I87" i="1"/>
  <c r="J87" i="1"/>
  <c r="C87" i="1"/>
  <c r="D85" i="1"/>
  <c r="E85" i="1"/>
  <c r="F85" i="1"/>
  <c r="G85" i="1" s="1"/>
  <c r="H85" i="1" s="1"/>
  <c r="I85" i="1"/>
  <c r="J85" i="1"/>
  <c r="C85" i="1"/>
  <c r="D83" i="1"/>
  <c r="E83" i="1"/>
  <c r="F83" i="1"/>
  <c r="G83" i="1" s="1"/>
  <c r="H83" i="1" s="1"/>
  <c r="I83" i="1"/>
  <c r="J83" i="1"/>
  <c r="C83" i="1"/>
  <c r="D82" i="1"/>
  <c r="E82" i="1"/>
  <c r="F82" i="1"/>
  <c r="G82" i="1" s="1"/>
  <c r="H82" i="1" s="1"/>
  <c r="I82" i="1"/>
  <c r="J82" i="1"/>
  <c r="C82" i="1"/>
  <c r="P36" i="2"/>
  <c r="AV63" i="2"/>
  <c r="AW63" i="2"/>
  <c r="AX63" i="2"/>
  <c r="AY63" i="2"/>
  <c r="AZ63" i="2"/>
  <c r="AU63" i="2"/>
  <c r="AV62" i="2"/>
  <c r="AW62" i="2"/>
  <c r="AX62" i="2"/>
  <c r="AY62" i="2"/>
  <c r="AZ62" i="2"/>
  <c r="AU62" i="2"/>
  <c r="AV60" i="2"/>
  <c r="AV64" i="2" s="1"/>
  <c r="AW60" i="2"/>
  <c r="AW64" i="2" s="1"/>
  <c r="AX60" i="2"/>
  <c r="AX64" i="2" s="1"/>
  <c r="AY60" i="2"/>
  <c r="AZ60" i="2"/>
  <c r="AZ64" i="2" s="1"/>
  <c r="AU60" i="2"/>
  <c r="AV54" i="2"/>
  <c r="AW54" i="2"/>
  <c r="AW56" i="2" s="1"/>
  <c r="AX54" i="2"/>
  <c r="AY54" i="2"/>
  <c r="AZ54" i="2"/>
  <c r="AU54" i="2"/>
  <c r="AV48" i="2"/>
  <c r="AW48" i="2"/>
  <c r="AX48" i="2"/>
  <c r="AZ48" i="2"/>
  <c r="AV47" i="2"/>
  <c r="AV49" i="2" s="1"/>
  <c r="AW47" i="2"/>
  <c r="AX47" i="2"/>
  <c r="AX49" i="2" s="1"/>
  <c r="AY47" i="2"/>
  <c r="AY49" i="2" s="1"/>
  <c r="AZ47" i="2"/>
  <c r="AZ49" i="2" s="1"/>
  <c r="AU49" i="2"/>
  <c r="AV120" i="2"/>
  <c r="AW120" i="2"/>
  <c r="AX120" i="2"/>
  <c r="AY120" i="2"/>
  <c r="AZ120" i="2"/>
  <c r="AU120" i="2"/>
  <c r="AV115" i="2"/>
  <c r="AV117" i="2" s="1"/>
  <c r="AW115" i="2"/>
  <c r="AW117" i="2" s="1"/>
  <c r="AX115" i="2"/>
  <c r="AX117" i="2" s="1"/>
  <c r="AY115" i="2"/>
  <c r="AY117" i="2" s="1"/>
  <c r="AZ115" i="2"/>
  <c r="AZ117" i="2" s="1"/>
  <c r="AU115" i="2"/>
  <c r="AU117" i="2" s="1"/>
  <c r="AV110" i="2"/>
  <c r="AW110" i="2"/>
  <c r="AX110" i="2"/>
  <c r="AY110" i="2"/>
  <c r="AZ110" i="2"/>
  <c r="AU110" i="2"/>
  <c r="AV109" i="2"/>
  <c r="AW109" i="2"/>
  <c r="AX109" i="2"/>
  <c r="AY109" i="2"/>
  <c r="AZ109" i="2"/>
  <c r="AU109" i="2"/>
  <c r="L99" i="2"/>
  <c r="E99" i="2"/>
  <c r="F99" i="2" s="1"/>
  <c r="AV83" i="2"/>
  <c r="AW83" i="2"/>
  <c r="AX83" i="2"/>
  <c r="AY83" i="2"/>
  <c r="AZ83" i="2"/>
  <c r="AU83" i="2"/>
  <c r="AV82" i="2"/>
  <c r="AW82" i="2"/>
  <c r="AX82" i="2"/>
  <c r="AY82" i="2"/>
  <c r="AZ82" i="2"/>
  <c r="AU82" i="2"/>
  <c r="AF34" i="2"/>
  <c r="AE34" i="2"/>
  <c r="AD34" i="2"/>
  <c r="AC34" i="2"/>
  <c r="AB34" i="2"/>
  <c r="K60" i="9"/>
  <c r="L60" i="9"/>
  <c r="M60" i="9"/>
  <c r="R60" i="9" s="1"/>
  <c r="N60" i="9"/>
  <c r="O60" i="9"/>
  <c r="T60" i="9" s="1"/>
  <c r="K59" i="9"/>
  <c r="L59" i="9"/>
  <c r="M59" i="9"/>
  <c r="N59" i="9"/>
  <c r="O59" i="9"/>
  <c r="K57" i="9"/>
  <c r="L57" i="9"/>
  <c r="M57" i="9"/>
  <c r="R57" i="9" s="1"/>
  <c r="N57" i="9"/>
  <c r="O57" i="9"/>
  <c r="T57" i="9" s="1"/>
  <c r="J60" i="9"/>
  <c r="J59" i="9"/>
  <c r="J57" i="9"/>
  <c r="AZ37" i="2"/>
  <c r="AY37" i="2"/>
  <c r="AX37" i="2"/>
  <c r="AW37" i="2"/>
  <c r="AV37" i="2"/>
  <c r="AU37" i="2"/>
  <c r="AZ36" i="2"/>
  <c r="AY36" i="2"/>
  <c r="AX36" i="2"/>
  <c r="AW36" i="2"/>
  <c r="AV36" i="2"/>
  <c r="AU36" i="2"/>
  <c r="AZ35" i="2"/>
  <c r="AZ38" i="2" s="1"/>
  <c r="AY35" i="2"/>
  <c r="AY38" i="2" s="1"/>
  <c r="AX35" i="2"/>
  <c r="AX38" i="2" s="1"/>
  <c r="AW35" i="2"/>
  <c r="AV35" i="2"/>
  <c r="AV38" i="2" s="1"/>
  <c r="AU35" i="2"/>
  <c r="AU38" i="2" s="1"/>
  <c r="D14" i="8"/>
  <c r="E14" i="8"/>
  <c r="F14" i="8"/>
  <c r="G14" i="8"/>
  <c r="C14" i="8"/>
  <c r="C8" i="8"/>
  <c r="E8" i="8"/>
  <c r="F8" i="8"/>
  <c r="G8" i="8"/>
  <c r="U14" i="8"/>
  <c r="P14" i="8"/>
  <c r="Q14" i="8"/>
  <c r="R14" i="8"/>
  <c r="S14" i="8"/>
  <c r="T14" i="8"/>
  <c r="P8" i="8"/>
  <c r="Q8" i="8"/>
  <c r="R8" i="8"/>
  <c r="S8" i="8"/>
  <c r="T8" i="8"/>
  <c r="T33" i="8" s="1"/>
  <c r="U8" i="8"/>
  <c r="AF8" i="8"/>
  <c r="AG8" i="8"/>
  <c r="AH8" i="8"/>
  <c r="AI8" i="8"/>
  <c r="AJ8" i="8"/>
  <c r="AK8" i="8"/>
  <c r="AF14" i="8"/>
  <c r="AG14" i="8"/>
  <c r="AH14" i="8"/>
  <c r="AI14" i="8"/>
  <c r="AJ14" i="8"/>
  <c r="AK14" i="8"/>
  <c r="X30" i="8"/>
  <c r="X14" i="8"/>
  <c r="X27" i="8"/>
  <c r="X25" i="8"/>
  <c r="X24" i="8"/>
  <c r="X23" i="8"/>
  <c r="X21" i="8"/>
  <c r="X20" i="8"/>
  <c r="X17" i="8"/>
  <c r="X16" i="8"/>
  <c r="X15" i="8"/>
  <c r="AE14" i="8"/>
  <c r="AD14" i="8"/>
  <c r="AC14" i="8"/>
  <c r="AB14" i="8"/>
  <c r="AA14" i="8"/>
  <c r="Z14" i="8"/>
  <c r="Y14" i="8"/>
  <c r="AE8" i="8"/>
  <c r="AD8" i="8"/>
  <c r="AC8" i="8"/>
  <c r="AB8" i="8"/>
  <c r="AA8" i="8"/>
  <c r="Z8" i="8"/>
  <c r="Y8" i="8"/>
  <c r="X8" i="8"/>
  <c r="AL31" i="8"/>
  <c r="AQ14" i="8"/>
  <c r="AP14" i="8"/>
  <c r="AO14" i="8"/>
  <c r="AN14" i="8"/>
  <c r="AM14" i="8"/>
  <c r="AL14" i="8"/>
  <c r="AQ8" i="8"/>
  <c r="AP8" i="8"/>
  <c r="AO8" i="8"/>
  <c r="AN8" i="8"/>
  <c r="AM8" i="8"/>
  <c r="AL8" i="8"/>
  <c r="N14" i="8"/>
  <c r="N8" i="8"/>
  <c r="H8" i="8"/>
  <c r="B14" i="8"/>
  <c r="B8" i="8"/>
  <c r="J130" i="1"/>
  <c r="AC233" i="2"/>
  <c r="E143" i="1"/>
  <c r="D143" i="1"/>
  <c r="C143" i="1"/>
  <c r="D135" i="1"/>
  <c r="C135" i="1"/>
  <c r="D134" i="1"/>
  <c r="C134" i="1"/>
  <c r="E133" i="1"/>
  <c r="D133" i="1"/>
  <c r="C133" i="1"/>
  <c r="E132" i="1"/>
  <c r="D132" i="1"/>
  <c r="C132" i="1"/>
  <c r="D131" i="1"/>
  <c r="C131" i="1"/>
  <c r="AB235" i="2"/>
  <c r="AA235" i="2"/>
  <c r="D129" i="1"/>
  <c r="C129" i="1"/>
  <c r="E128" i="1"/>
  <c r="D128" i="1"/>
  <c r="C128" i="1"/>
  <c r="D127" i="1"/>
  <c r="C127" i="1"/>
  <c r="AB234" i="2"/>
  <c r="AA234" i="2"/>
  <c r="AB233" i="2"/>
  <c r="AA233" i="2"/>
  <c r="AB243" i="2"/>
  <c r="AA243" i="2"/>
  <c r="AB232" i="2"/>
  <c r="AA232" i="2"/>
  <c r="AB242" i="2"/>
  <c r="AA242" i="2"/>
  <c r="E123" i="1"/>
  <c r="D123" i="1"/>
  <c r="C123" i="1"/>
  <c r="AB231" i="2"/>
  <c r="AA231" i="2"/>
  <c r="AI9" i="2"/>
  <c r="AC9" i="2" s="1"/>
  <c r="E122" i="1" s="1"/>
  <c r="AB9" i="2"/>
  <c r="D122" i="1" s="1"/>
  <c r="AA9" i="2"/>
  <c r="C122" i="1" s="1"/>
  <c r="K52" i="9"/>
  <c r="K55" i="9" s="1"/>
  <c r="L52" i="9"/>
  <c r="M52" i="9"/>
  <c r="N52" i="9"/>
  <c r="O52" i="9"/>
  <c r="J52" i="9"/>
  <c r="J55" i="9" s="1"/>
  <c r="J24" i="9"/>
  <c r="K48" i="9"/>
  <c r="L48" i="9"/>
  <c r="M48" i="9"/>
  <c r="N48" i="9"/>
  <c r="O48" i="9"/>
  <c r="J48" i="9"/>
  <c r="K47" i="9"/>
  <c r="L47" i="9"/>
  <c r="M47" i="9"/>
  <c r="N47" i="9"/>
  <c r="O47" i="9"/>
  <c r="J47" i="9"/>
  <c r="K46" i="9"/>
  <c r="L46" i="9"/>
  <c r="M46" i="9"/>
  <c r="N46" i="9"/>
  <c r="O46" i="9"/>
  <c r="J46" i="9"/>
  <c r="K33" i="9"/>
  <c r="L33" i="9"/>
  <c r="M33" i="9"/>
  <c r="N33" i="9"/>
  <c r="O33" i="9"/>
  <c r="J33" i="9"/>
  <c r="K32" i="9"/>
  <c r="L32" i="9"/>
  <c r="L31" i="9" s="1"/>
  <c r="M32" i="9"/>
  <c r="N32" i="9"/>
  <c r="O32" i="9"/>
  <c r="J32" i="9"/>
  <c r="K28" i="9"/>
  <c r="L28" i="9"/>
  <c r="M28" i="9"/>
  <c r="N28" i="9"/>
  <c r="O28" i="9"/>
  <c r="J28" i="9"/>
  <c r="K26" i="9"/>
  <c r="K25" i="9" s="1"/>
  <c r="L26" i="9"/>
  <c r="M26" i="9"/>
  <c r="M25" i="9" s="1"/>
  <c r="N26" i="9"/>
  <c r="O26" i="9"/>
  <c r="O25" i="9" s="1"/>
  <c r="J26" i="9"/>
  <c r="K23" i="9"/>
  <c r="L23" i="9"/>
  <c r="M23" i="9"/>
  <c r="N23" i="9"/>
  <c r="J23" i="9"/>
  <c r="K20" i="9"/>
  <c r="L20" i="9"/>
  <c r="M20" i="9"/>
  <c r="N20" i="9"/>
  <c r="O20" i="9"/>
  <c r="J20" i="9"/>
  <c r="M18" i="9"/>
  <c r="N18" i="9"/>
  <c r="O18" i="9"/>
  <c r="K17" i="9"/>
  <c r="L17" i="9"/>
  <c r="M17" i="9"/>
  <c r="N17" i="9"/>
  <c r="O17" i="9"/>
  <c r="J17" i="9"/>
  <c r="K16" i="9"/>
  <c r="L16" i="9"/>
  <c r="M16" i="9"/>
  <c r="N16" i="9"/>
  <c r="O16" i="9"/>
  <c r="J16" i="9"/>
  <c r="K11" i="9"/>
  <c r="K13" i="9" s="1"/>
  <c r="L11" i="9"/>
  <c r="L13" i="9" s="1"/>
  <c r="M11" i="9"/>
  <c r="N11" i="9"/>
  <c r="N13" i="9" s="1"/>
  <c r="O11" i="9"/>
  <c r="J11" i="9"/>
  <c r="J13" i="9" s="1"/>
  <c r="D147" i="1"/>
  <c r="C147" i="1"/>
  <c r="D26" i="1"/>
  <c r="C26" i="1"/>
  <c r="D48" i="1"/>
  <c r="E48" i="1"/>
  <c r="C48" i="1"/>
  <c r="D43" i="1"/>
  <c r="C43" i="1"/>
  <c r="D40" i="1"/>
  <c r="C40" i="1"/>
  <c r="D34" i="1"/>
  <c r="C34" i="1"/>
  <c r="D24" i="1"/>
  <c r="C24" i="1"/>
  <c r="D23" i="1"/>
  <c r="E23" i="1"/>
  <c r="C23" i="1"/>
  <c r="D22" i="1"/>
  <c r="C22" i="1"/>
  <c r="D21" i="1"/>
  <c r="C21" i="1"/>
  <c r="D19" i="1"/>
  <c r="C19" i="1"/>
  <c r="D18" i="1"/>
  <c r="E18" i="1"/>
  <c r="D16" i="1"/>
  <c r="C16" i="1"/>
  <c r="D14" i="1"/>
  <c r="C14" i="1"/>
  <c r="D13" i="1"/>
  <c r="C13" i="1"/>
  <c r="AG143" i="2"/>
  <c r="D8" i="2"/>
  <c r="D227" i="2" s="1"/>
  <c r="I8" i="2"/>
  <c r="I227" i="2" s="1"/>
  <c r="J8" i="2"/>
  <c r="D12" i="1" s="1"/>
  <c r="O8" i="2"/>
  <c r="P8" i="2"/>
  <c r="U8" i="2"/>
  <c r="C81" i="1" s="1"/>
  <c r="V8" i="2"/>
  <c r="W8" i="2"/>
  <c r="X8" i="2"/>
  <c r="Y8" i="2"/>
  <c r="Z8" i="2"/>
  <c r="AG8" i="2"/>
  <c r="AA8" i="2" s="1"/>
  <c r="C121" i="1" s="1"/>
  <c r="AH8" i="2"/>
  <c r="AU72" i="2"/>
  <c r="AV72" i="2"/>
  <c r="AW72" i="2"/>
  <c r="AX72" i="2"/>
  <c r="AY72" i="2"/>
  <c r="AZ72" i="2"/>
  <c r="E139" i="2"/>
  <c r="E97" i="2"/>
  <c r="E191" i="2"/>
  <c r="F191" i="2" s="1"/>
  <c r="G191" i="2" s="1"/>
  <c r="H191" i="2" s="1"/>
  <c r="C96" i="1"/>
  <c r="E150" i="2"/>
  <c r="F150" i="2" s="1"/>
  <c r="G150" i="2" s="1"/>
  <c r="H150" i="2" s="1"/>
  <c r="I150" i="2"/>
  <c r="C17" i="1" s="1"/>
  <c r="J150" i="2"/>
  <c r="K150" i="2" s="1"/>
  <c r="L150" i="2" s="1"/>
  <c r="M150" i="2" s="1"/>
  <c r="N150" i="2" s="1"/>
  <c r="O150" i="2"/>
  <c r="P150" i="2"/>
  <c r="Q150" i="2"/>
  <c r="R150" i="2"/>
  <c r="S150" i="2"/>
  <c r="T150" i="2"/>
  <c r="C150" i="2"/>
  <c r="AZ56" i="2"/>
  <c r="AY56" i="2"/>
  <c r="AX56" i="2"/>
  <c r="AV56" i="2"/>
  <c r="AU56" i="2"/>
  <c r="S59" i="9" l="1"/>
  <c r="Q59" i="9"/>
  <c r="J49" i="9"/>
  <c r="N31" i="9"/>
  <c r="J31" i="9"/>
  <c r="N25" i="9"/>
  <c r="L25" i="9"/>
  <c r="E105" i="2" s="1"/>
  <c r="J25" i="9"/>
  <c r="J15" i="9"/>
  <c r="AY64" i="2"/>
  <c r="AU64" i="2"/>
  <c r="AW49" i="2"/>
  <c r="E47" i="2" s="1"/>
  <c r="AA238" i="2"/>
  <c r="E129" i="1"/>
  <c r="C20" i="1"/>
  <c r="E40" i="1"/>
  <c r="AW38" i="2"/>
  <c r="AI8" i="2"/>
  <c r="AC8" i="2" s="1"/>
  <c r="E121" i="1" s="1"/>
  <c r="E22" i="1"/>
  <c r="E24" i="1"/>
  <c r="E43" i="1"/>
  <c r="AB238" i="2"/>
  <c r="E127" i="1"/>
  <c r="E134" i="1"/>
  <c r="N55" i="9"/>
  <c r="L55" i="9"/>
  <c r="F146" i="1"/>
  <c r="E146" i="1"/>
  <c r="S57" i="9"/>
  <c r="Q57" i="9"/>
  <c r="T59" i="9"/>
  <c r="R59" i="9"/>
  <c r="S60" i="9"/>
  <c r="Q60" i="9"/>
  <c r="L204" i="2"/>
  <c r="E25" i="1"/>
  <c r="O55" i="9"/>
  <c r="M55" i="9"/>
  <c r="G96" i="1"/>
  <c r="S33" i="8"/>
  <c r="R33" i="8"/>
  <c r="Q33" i="8"/>
  <c r="P33" i="8"/>
  <c r="AJ232" i="2"/>
  <c r="AI232" i="2"/>
  <c r="AJ233" i="2"/>
  <c r="AI233" i="2"/>
  <c r="AJ235" i="2"/>
  <c r="AI235" i="2"/>
  <c r="L173" i="2"/>
  <c r="L235" i="2" s="1"/>
  <c r="K235" i="2"/>
  <c r="AJ231" i="2"/>
  <c r="AI231" i="2"/>
  <c r="AJ242" i="2"/>
  <c r="AI242" i="2"/>
  <c r="AJ243" i="2"/>
  <c r="AI243" i="2"/>
  <c r="AJ234" i="2"/>
  <c r="AI234" i="2"/>
  <c r="F173" i="2"/>
  <c r="E235" i="2"/>
  <c r="F188" i="2"/>
  <c r="E236" i="2"/>
  <c r="L188" i="2"/>
  <c r="L15" i="9"/>
  <c r="O15" i="9"/>
  <c r="N15" i="9"/>
  <c r="M15" i="9"/>
  <c r="K15" i="9"/>
  <c r="AN34" i="8"/>
  <c r="AN33" i="8"/>
  <c r="Y34" i="8"/>
  <c r="Y33" i="8"/>
  <c r="AA34" i="8"/>
  <c r="AA33" i="8"/>
  <c r="AC34" i="8"/>
  <c r="AC33" i="8"/>
  <c r="AE34" i="8"/>
  <c r="AE33" i="8"/>
  <c r="AH33" i="8"/>
  <c r="AO34" i="8"/>
  <c r="AO33" i="8"/>
  <c r="AQ34" i="8"/>
  <c r="AQ33" i="8"/>
  <c r="X34" i="8"/>
  <c r="X33" i="8"/>
  <c r="Z34" i="8"/>
  <c r="Z33" i="8"/>
  <c r="AB34" i="8"/>
  <c r="AB33" i="8"/>
  <c r="AD34" i="8"/>
  <c r="AD33" i="8"/>
  <c r="AI33" i="8"/>
  <c r="AM34" i="8"/>
  <c r="AM33" i="8"/>
  <c r="AL34" i="8"/>
  <c r="AL33" i="8"/>
  <c r="AP34" i="8"/>
  <c r="AP33" i="8"/>
  <c r="AG33" i="8"/>
  <c r="AZ39" i="2"/>
  <c r="AX39" i="2"/>
  <c r="AV39" i="2"/>
  <c r="AJ33" i="8"/>
  <c r="AK33" i="8"/>
  <c r="AF33" i="8"/>
  <c r="U33" i="8"/>
  <c r="N33" i="8"/>
  <c r="B33" i="8"/>
  <c r="C12" i="1"/>
  <c r="I81" i="1"/>
  <c r="J81" i="1"/>
  <c r="Q220" i="2"/>
  <c r="G33" i="8"/>
  <c r="F33" i="8"/>
  <c r="E33" i="8"/>
  <c r="H33" i="8"/>
  <c r="E131" i="1"/>
  <c r="F81" i="1"/>
  <c r="G81" i="1" s="1"/>
  <c r="H81" i="1" s="1"/>
  <c r="E81" i="1"/>
  <c r="C33" i="8"/>
  <c r="U34" i="8"/>
  <c r="I33" i="8"/>
  <c r="AK34" i="8"/>
  <c r="AI34" i="8"/>
  <c r="AG34" i="8"/>
  <c r="T34" i="8"/>
  <c r="D81" i="1"/>
  <c r="R220" i="2"/>
  <c r="S220" i="2"/>
  <c r="E125" i="1"/>
  <c r="AI68" i="2"/>
  <c r="E72" i="2"/>
  <c r="T13" i="9"/>
  <c r="J35" i="1" s="1"/>
  <c r="R13" i="9"/>
  <c r="F35" i="1" s="1"/>
  <c r="O61" i="9"/>
  <c r="M61" i="9"/>
  <c r="K61" i="9"/>
  <c r="J61" i="9"/>
  <c r="C45" i="1" s="1"/>
  <c r="P59" i="9"/>
  <c r="P60" i="9"/>
  <c r="F45" i="1"/>
  <c r="G45" i="1" s="1"/>
  <c r="H45" i="1" s="1"/>
  <c r="D45" i="1"/>
  <c r="O49" i="9"/>
  <c r="M49" i="9"/>
  <c r="K49" i="9"/>
  <c r="D41" i="1" s="1"/>
  <c r="L61" i="9"/>
  <c r="N61" i="9"/>
  <c r="N49" i="9"/>
  <c r="L49" i="9"/>
  <c r="O13" i="9"/>
  <c r="M13" i="9"/>
  <c r="K31" i="9"/>
  <c r="P57" i="9"/>
  <c r="AB8" i="2"/>
  <c r="D121" i="1" s="1"/>
  <c r="L166" i="2"/>
  <c r="F19" i="1" s="1"/>
  <c r="G19" i="1" s="1"/>
  <c r="H19" i="1" s="1"/>
  <c r="M189" i="2"/>
  <c r="N189" i="2" s="1"/>
  <c r="M193" i="2"/>
  <c r="M195" i="2"/>
  <c r="F24" i="1"/>
  <c r="G24" i="1" s="1"/>
  <c r="H24" i="1" s="1"/>
  <c r="M201" i="2"/>
  <c r="M210" i="2"/>
  <c r="N210" i="2" s="1"/>
  <c r="M141" i="2"/>
  <c r="M200" i="2"/>
  <c r="N200" i="2" s="1"/>
  <c r="M211" i="2"/>
  <c r="N211" i="2" s="1"/>
  <c r="G141" i="2"/>
  <c r="G139" i="2" s="1"/>
  <c r="F139" i="2"/>
  <c r="E130" i="1"/>
  <c r="I130" i="1"/>
  <c r="L213" i="2"/>
  <c r="F130" i="1"/>
  <c r="G130" i="1" s="1"/>
  <c r="H130" i="1" s="1"/>
  <c r="E128" i="2"/>
  <c r="E129" i="2"/>
  <c r="K128" i="2"/>
  <c r="O31" i="9"/>
  <c r="M31" i="9"/>
  <c r="H141" i="2"/>
  <c r="H139" i="2" s="1"/>
  <c r="N44" i="9"/>
  <c r="N201" i="2"/>
  <c r="M176" i="2"/>
  <c r="N176" i="2" s="1"/>
  <c r="F22" i="1"/>
  <c r="G22" i="1" s="1"/>
  <c r="H22" i="1" s="1"/>
  <c r="M181" i="2"/>
  <c r="N181" i="2" s="1"/>
  <c r="M178" i="2"/>
  <c r="M180" i="2"/>
  <c r="N180" i="2" s="1"/>
  <c r="M157" i="2"/>
  <c r="N157" i="2" s="1"/>
  <c r="J18" i="1" s="1"/>
  <c r="F18" i="1"/>
  <c r="G18" i="1" s="1"/>
  <c r="H18" i="1" s="1"/>
  <c r="G157" i="2"/>
  <c r="H157" i="2" s="1"/>
  <c r="J40" i="1" s="1"/>
  <c r="F40" i="1"/>
  <c r="G40" i="1" s="1"/>
  <c r="H40" i="1" s="1"/>
  <c r="G171" i="2"/>
  <c r="I48" i="1" s="1"/>
  <c r="F48" i="1"/>
  <c r="G48" i="1" s="1"/>
  <c r="H48" i="1" s="1"/>
  <c r="G166" i="2"/>
  <c r="H166" i="2" s="1"/>
  <c r="J43" i="1" s="1"/>
  <c r="F43" i="1"/>
  <c r="G43" i="1" s="1"/>
  <c r="H43" i="1" s="1"/>
  <c r="M182" i="2"/>
  <c r="F23" i="1"/>
  <c r="G23" i="1" s="1"/>
  <c r="H23" i="1" s="1"/>
  <c r="AC231" i="2"/>
  <c r="AC232" i="2"/>
  <c r="AC234" i="2"/>
  <c r="L171" i="2"/>
  <c r="I23" i="1"/>
  <c r="E21" i="1"/>
  <c r="H171" i="2"/>
  <c r="J48" i="1" s="1"/>
  <c r="AC235" i="2"/>
  <c r="I18" i="1"/>
  <c r="I40" i="1"/>
  <c r="K60" i="2"/>
  <c r="M99" i="2"/>
  <c r="G99" i="2"/>
  <c r="H99" i="2" s="1"/>
  <c r="H97" i="2" s="1"/>
  <c r="F97" i="2"/>
  <c r="N99" i="2"/>
  <c r="C229" i="2"/>
  <c r="O227" i="2"/>
  <c r="I229" i="2"/>
  <c r="D126" i="1"/>
  <c r="D30" i="1"/>
  <c r="AW39" i="2"/>
  <c r="AY39" i="2"/>
  <c r="E147" i="1"/>
  <c r="AC242" i="2"/>
  <c r="AC243" i="2"/>
  <c r="E135" i="1"/>
  <c r="AH227" i="2"/>
  <c r="D144" i="1" s="1"/>
  <c r="AH34" i="8"/>
  <c r="AJ34" i="8"/>
  <c r="AF34" i="8"/>
  <c r="AJ9" i="2"/>
  <c r="AJ8" i="2" s="1"/>
  <c r="AD8" i="2" s="1"/>
  <c r="F121" i="1" s="1"/>
  <c r="G121" i="1" s="1"/>
  <c r="H121" i="1" s="1"/>
  <c r="I146" i="1"/>
  <c r="F143" i="1"/>
  <c r="G143" i="1" s="1"/>
  <c r="H143" i="1" s="1"/>
  <c r="F135" i="1"/>
  <c r="G135" i="1" s="1"/>
  <c r="H135" i="1" s="1"/>
  <c r="F134" i="1"/>
  <c r="G134" i="1" s="1"/>
  <c r="H134" i="1" s="1"/>
  <c r="F133" i="1"/>
  <c r="G133" i="1" s="1"/>
  <c r="H133" i="1" s="1"/>
  <c r="F132" i="1"/>
  <c r="G132" i="1" s="1"/>
  <c r="H132" i="1" s="1"/>
  <c r="F131" i="1"/>
  <c r="G131" i="1" s="1"/>
  <c r="H131" i="1" s="1"/>
  <c r="F129" i="1"/>
  <c r="G129" i="1" s="1"/>
  <c r="H129" i="1" s="1"/>
  <c r="F128" i="1"/>
  <c r="G128" i="1" s="1"/>
  <c r="H128" i="1" s="1"/>
  <c r="F127" i="1"/>
  <c r="G127" i="1" s="1"/>
  <c r="H127" i="1" s="1"/>
  <c r="AD234" i="2"/>
  <c r="AK234" i="2"/>
  <c r="AD233" i="2"/>
  <c r="AK232" i="2"/>
  <c r="AD232" i="2"/>
  <c r="AK242" i="2"/>
  <c r="F123" i="1"/>
  <c r="G123" i="1" s="1"/>
  <c r="H123" i="1" s="1"/>
  <c r="AK231" i="2"/>
  <c r="AD231" i="2"/>
  <c r="AG227" i="2"/>
  <c r="C30" i="1"/>
  <c r="E26" i="1"/>
  <c r="P24" i="9"/>
  <c r="K44" i="9"/>
  <c r="Q13" i="9"/>
  <c r="P13" i="9"/>
  <c r="D35" i="1" s="1"/>
  <c r="S13" i="9"/>
  <c r="I35" i="1" s="1"/>
  <c r="J227" i="2"/>
  <c r="E145" i="2"/>
  <c r="AZ91" i="2"/>
  <c r="AY91" i="2"/>
  <c r="AX91" i="2"/>
  <c r="AW91" i="2"/>
  <c r="AV91" i="2"/>
  <c r="AU91" i="2"/>
  <c r="AZ90" i="2"/>
  <c r="AY90" i="2"/>
  <c r="AX90" i="2"/>
  <c r="AW90" i="2"/>
  <c r="AV90" i="2"/>
  <c r="AU90" i="2"/>
  <c r="C148" i="1" l="1"/>
  <c r="C79" i="1"/>
  <c r="H96" i="1"/>
  <c r="Q61" i="9"/>
  <c r="I41" i="1"/>
  <c r="E41" i="1"/>
  <c r="F41" i="1"/>
  <c r="F129" i="2"/>
  <c r="G129" i="2" s="1"/>
  <c r="H129" i="2" s="1"/>
  <c r="J44" i="9"/>
  <c r="J50" i="9" s="1"/>
  <c r="L44" i="9"/>
  <c r="L50" i="9" s="1"/>
  <c r="F47" i="2"/>
  <c r="AK244" i="2"/>
  <c r="AK243" i="2"/>
  <c r="AD235" i="2"/>
  <c r="AK235" i="2"/>
  <c r="AK233" i="2"/>
  <c r="AD243" i="2"/>
  <c r="AD242" i="2"/>
  <c r="M204" i="2"/>
  <c r="N178" i="2"/>
  <c r="M173" i="2"/>
  <c r="AD238" i="2"/>
  <c r="I43" i="1"/>
  <c r="N195" i="2"/>
  <c r="G47" i="2"/>
  <c r="H47" i="2" s="1"/>
  <c r="N182" i="2"/>
  <c r="J23" i="1" s="1"/>
  <c r="R235" i="2"/>
  <c r="N193" i="2"/>
  <c r="N141" i="2"/>
  <c r="AK238" i="2"/>
  <c r="O44" i="9"/>
  <c r="F128" i="2"/>
  <c r="G128" i="2" s="1"/>
  <c r="H128" i="2" s="1"/>
  <c r="I25" i="1"/>
  <c r="S61" i="9"/>
  <c r="L129" i="2"/>
  <c r="M129" i="2" s="1"/>
  <c r="J45" i="1"/>
  <c r="T61" i="9"/>
  <c r="J46" i="1" s="1"/>
  <c r="R61" i="9"/>
  <c r="F25" i="1"/>
  <c r="G25" i="1" s="1"/>
  <c r="H25" i="1" s="1"/>
  <c r="E38" i="1"/>
  <c r="M188" i="2"/>
  <c r="G188" i="2"/>
  <c r="F236" i="2"/>
  <c r="G173" i="2"/>
  <c r="F235" i="2"/>
  <c r="F238" i="2" s="1"/>
  <c r="AC238" i="2"/>
  <c r="AJ244" i="2"/>
  <c r="AJ238" i="2"/>
  <c r="L238" i="2"/>
  <c r="I34" i="8"/>
  <c r="AK245" i="2"/>
  <c r="AI244" i="2"/>
  <c r="AI245" i="2" s="1"/>
  <c r="AI238" i="2"/>
  <c r="K238" i="2"/>
  <c r="K239" i="2" s="1"/>
  <c r="M44" i="9"/>
  <c r="C126" i="1"/>
  <c r="C37" i="1"/>
  <c r="D151" i="1"/>
  <c r="F72" i="2"/>
  <c r="G72" i="2" s="1"/>
  <c r="H72" i="2" s="1"/>
  <c r="I24" i="1"/>
  <c r="AA227" i="2"/>
  <c r="D17" i="1"/>
  <c r="D20" i="1" s="1"/>
  <c r="J229" i="2"/>
  <c r="D86" i="1"/>
  <c r="V229" i="2"/>
  <c r="C27" i="1"/>
  <c r="O229" i="2"/>
  <c r="V227" i="2"/>
  <c r="V228" i="2" s="1"/>
  <c r="D37" i="1"/>
  <c r="D229" i="2"/>
  <c r="P227" i="2"/>
  <c r="D27" i="1" s="1"/>
  <c r="P229" i="2"/>
  <c r="C86" i="1"/>
  <c r="U229" i="2"/>
  <c r="J86" i="1"/>
  <c r="Z229" i="2"/>
  <c r="I86" i="1"/>
  <c r="Y229" i="2"/>
  <c r="F86" i="1"/>
  <c r="G86" i="1" s="1"/>
  <c r="H86" i="1" s="1"/>
  <c r="X229" i="2"/>
  <c r="X227" i="2"/>
  <c r="H79" i="1" s="1"/>
  <c r="E86" i="1"/>
  <c r="W229" i="2"/>
  <c r="W227" i="2"/>
  <c r="K66" i="2"/>
  <c r="E66" i="2"/>
  <c r="K43" i="2"/>
  <c r="E14" i="1" s="1"/>
  <c r="E43" i="2"/>
  <c r="F43" i="2" s="1"/>
  <c r="N50" i="9"/>
  <c r="E79" i="2"/>
  <c r="AH229" i="2"/>
  <c r="J13" i="8" s="1"/>
  <c r="T220" i="2"/>
  <c r="AJ68" i="2"/>
  <c r="F125" i="1"/>
  <c r="AC68" i="2"/>
  <c r="Z227" i="2"/>
  <c r="F105" i="2"/>
  <c r="L105" i="2"/>
  <c r="P61" i="9"/>
  <c r="D46" i="1" s="1"/>
  <c r="E35" i="1"/>
  <c r="E45" i="1"/>
  <c r="J41" i="1"/>
  <c r="F46" i="1"/>
  <c r="I45" i="1"/>
  <c r="I46" i="1"/>
  <c r="G97" i="2"/>
  <c r="M166" i="2"/>
  <c r="J22" i="1"/>
  <c r="I22" i="1"/>
  <c r="M213" i="2"/>
  <c r="L128" i="2"/>
  <c r="E131" i="2"/>
  <c r="F131" i="2" s="1"/>
  <c r="G131" i="2" s="1"/>
  <c r="H131" i="2" s="1"/>
  <c r="J24" i="1"/>
  <c r="M171" i="2"/>
  <c r="F21" i="1"/>
  <c r="G21" i="1" s="1"/>
  <c r="H21" i="1" s="1"/>
  <c r="N34" i="8"/>
  <c r="T47" i="2"/>
  <c r="Y227" i="2"/>
  <c r="E60" i="2"/>
  <c r="F60" i="2" s="1"/>
  <c r="G60" i="2" s="1"/>
  <c r="H60" i="2" s="1"/>
  <c r="L60" i="2"/>
  <c r="E54" i="2"/>
  <c r="F54" i="2" s="1"/>
  <c r="G54" i="2" s="1"/>
  <c r="H54" i="2" s="1"/>
  <c r="K35" i="2"/>
  <c r="E35" i="2"/>
  <c r="F35" i="2" s="1"/>
  <c r="G35" i="2" s="1"/>
  <c r="H35" i="2" s="1"/>
  <c r="AK9" i="2"/>
  <c r="AD9" i="2"/>
  <c r="F122" i="1" s="1"/>
  <c r="G122" i="1" s="1"/>
  <c r="H122" i="1" s="1"/>
  <c r="F147" i="1"/>
  <c r="G147" i="1" s="1"/>
  <c r="H147" i="1" s="1"/>
  <c r="J146" i="1"/>
  <c r="I143" i="1"/>
  <c r="J135" i="1"/>
  <c r="I135" i="1"/>
  <c r="I134" i="1"/>
  <c r="J134" i="1"/>
  <c r="J133" i="1"/>
  <c r="I133" i="1"/>
  <c r="I132" i="1"/>
  <c r="J132" i="1"/>
  <c r="J131" i="1"/>
  <c r="I131" i="1"/>
  <c r="I129" i="1"/>
  <c r="J129" i="1"/>
  <c r="I128" i="1"/>
  <c r="J128" i="1"/>
  <c r="J127" i="1"/>
  <c r="I127" i="1"/>
  <c r="AE143" i="2"/>
  <c r="AE234" i="2"/>
  <c r="AE243" i="2"/>
  <c r="AE232" i="2"/>
  <c r="AE242" i="2"/>
  <c r="AK8" i="2"/>
  <c r="I123" i="1"/>
  <c r="AE231" i="2"/>
  <c r="F26" i="1"/>
  <c r="G26" i="1" s="1"/>
  <c r="H26" i="1" s="1"/>
  <c r="B34" i="8"/>
  <c r="C72" i="1"/>
  <c r="C10" i="1"/>
  <c r="C34" i="8"/>
  <c r="D72" i="1"/>
  <c r="D10" i="1"/>
  <c r="H34" i="8"/>
  <c r="C144" i="1"/>
  <c r="F145" i="2"/>
  <c r="E143" i="2"/>
  <c r="L145" i="2"/>
  <c r="K120" i="2"/>
  <c r="AV92" i="2"/>
  <c r="AX92" i="2"/>
  <c r="AZ92" i="2"/>
  <c r="AU111" i="2"/>
  <c r="AW111" i="2"/>
  <c r="AY111" i="2"/>
  <c r="M145" i="2"/>
  <c r="AU92" i="2"/>
  <c r="AW92" i="2"/>
  <c r="AY92" i="2"/>
  <c r="AV111" i="2"/>
  <c r="AX111" i="2"/>
  <c r="AZ111" i="2"/>
  <c r="AY84" i="2"/>
  <c r="W230" i="2" l="1"/>
  <c r="G43" i="2"/>
  <c r="H43" i="2" s="1"/>
  <c r="AE235" i="2"/>
  <c r="AE233" i="2"/>
  <c r="N204" i="2"/>
  <c r="M235" i="2"/>
  <c r="N173" i="2"/>
  <c r="S235" i="2"/>
  <c r="F126" i="1"/>
  <c r="G126" i="1" s="1"/>
  <c r="H126" i="1" s="1"/>
  <c r="I38" i="1"/>
  <c r="O34" i="8"/>
  <c r="V230" i="2"/>
  <c r="AB227" i="2"/>
  <c r="AB229" i="2" s="1"/>
  <c r="X230" i="2"/>
  <c r="AF232" i="2"/>
  <c r="AL232" i="2"/>
  <c r="H173" i="2"/>
  <c r="H235" i="2" s="1"/>
  <c r="G235" i="2"/>
  <c r="H188" i="2"/>
  <c r="H236" i="2" s="1"/>
  <c r="G236" i="2"/>
  <c r="N188" i="2"/>
  <c r="M238" i="2"/>
  <c r="M239" i="2" s="1"/>
  <c r="AE238" i="2"/>
  <c r="AF231" i="2"/>
  <c r="AL231" i="2"/>
  <c r="AF242" i="2"/>
  <c r="AL242" i="2"/>
  <c r="AF243" i="2"/>
  <c r="AL243" i="2"/>
  <c r="AF233" i="2"/>
  <c r="AL233" i="2"/>
  <c r="AF234" i="2"/>
  <c r="AL234" i="2"/>
  <c r="AF235" i="2"/>
  <c r="AL235" i="2"/>
  <c r="L239" i="2"/>
  <c r="AJ245" i="2"/>
  <c r="D79" i="1"/>
  <c r="R34" i="8"/>
  <c r="R35" i="8" s="1"/>
  <c r="C151" i="1"/>
  <c r="S34" i="8"/>
  <c r="S35" i="8" s="1"/>
  <c r="Z228" i="2"/>
  <c r="X228" i="2"/>
  <c r="L43" i="2"/>
  <c r="F14" i="1" s="1"/>
  <c r="G14" i="1" s="1"/>
  <c r="H14" i="1" s="1"/>
  <c r="K68" i="2"/>
  <c r="L66" i="2"/>
  <c r="L68" i="2" s="1"/>
  <c r="F66" i="2"/>
  <c r="E68" i="2"/>
  <c r="I79" i="1"/>
  <c r="L120" i="2"/>
  <c r="Q234" i="2"/>
  <c r="Q238" i="2" s="1"/>
  <c r="E114" i="2"/>
  <c r="F114" i="2" s="1"/>
  <c r="G114" i="2" s="1"/>
  <c r="H114" i="2" s="1"/>
  <c r="E120" i="2"/>
  <c r="F120" i="2" s="1"/>
  <c r="G120" i="2" s="1"/>
  <c r="H120" i="2" s="1"/>
  <c r="Q34" i="8"/>
  <c r="Q35" i="8" s="1"/>
  <c r="Y228" i="2"/>
  <c r="AD68" i="2"/>
  <c r="G125" i="1"/>
  <c r="H125" i="1" s="1"/>
  <c r="I125" i="1"/>
  <c r="AK68" i="2"/>
  <c r="P34" i="8"/>
  <c r="P35" i="8" s="1"/>
  <c r="W228" i="2"/>
  <c r="J79" i="1"/>
  <c r="G105" i="2"/>
  <c r="H105" i="2" s="1"/>
  <c r="M105" i="2"/>
  <c r="N105" i="2" s="1"/>
  <c r="K9" i="2"/>
  <c r="E46" i="1"/>
  <c r="E9" i="2"/>
  <c r="E16" i="1"/>
  <c r="E126" i="2"/>
  <c r="F126" i="2" s="1"/>
  <c r="G126" i="2" s="1"/>
  <c r="H126" i="2" s="1"/>
  <c r="K50" i="9"/>
  <c r="D38" i="1"/>
  <c r="F68" i="2"/>
  <c r="E34" i="1"/>
  <c r="E17" i="1"/>
  <c r="F79" i="2"/>
  <c r="G79" i="2" s="1"/>
  <c r="H79" i="2" s="1"/>
  <c r="N166" i="2"/>
  <c r="J19" i="1" s="1"/>
  <c r="I19" i="1"/>
  <c r="N213" i="2"/>
  <c r="M128" i="2"/>
  <c r="N129" i="2"/>
  <c r="L131" i="2"/>
  <c r="F79" i="1"/>
  <c r="G79" i="1" s="1"/>
  <c r="O50" i="9"/>
  <c r="J31" i="1" s="1"/>
  <c r="J38" i="1"/>
  <c r="M50" i="9"/>
  <c r="F38" i="1"/>
  <c r="L35" i="2"/>
  <c r="Q35" i="2"/>
  <c r="L54" i="2"/>
  <c r="N171" i="2"/>
  <c r="I21" i="1"/>
  <c r="AI227" i="2"/>
  <c r="J34" i="8" s="1"/>
  <c r="E79" i="1"/>
  <c r="E90" i="2"/>
  <c r="M60" i="2"/>
  <c r="I147" i="1"/>
  <c r="AL9" i="2"/>
  <c r="AL8" i="2" s="1"/>
  <c r="AE9" i="2"/>
  <c r="I122" i="1" s="1"/>
  <c r="E126" i="1"/>
  <c r="J143" i="1"/>
  <c r="AE8" i="2"/>
  <c r="I121" i="1" s="1"/>
  <c r="J123" i="1"/>
  <c r="I26" i="1"/>
  <c r="G145" i="2"/>
  <c r="F143" i="2"/>
  <c r="N145" i="2"/>
  <c r="AW84" i="2"/>
  <c r="AX84" i="2"/>
  <c r="AU84" i="2"/>
  <c r="AZ84" i="2"/>
  <c r="AV84" i="2"/>
  <c r="D119" i="1" l="1"/>
  <c r="D120" i="1" s="1"/>
  <c r="J25" i="1"/>
  <c r="T235" i="2"/>
  <c r="N235" i="2"/>
  <c r="E20" i="1"/>
  <c r="N238" i="2"/>
  <c r="N239" i="2" s="1"/>
  <c r="AL244" i="2"/>
  <c r="AL245" i="2" s="1"/>
  <c r="AL238" i="2"/>
  <c r="H238" i="2"/>
  <c r="AF238" i="2"/>
  <c r="G238" i="2"/>
  <c r="E109" i="2"/>
  <c r="F109" i="2" s="1"/>
  <c r="G109" i="2" s="1"/>
  <c r="H109" i="2" s="1"/>
  <c r="M66" i="2"/>
  <c r="M68" i="2" s="1"/>
  <c r="Q68" i="2"/>
  <c r="G66" i="2"/>
  <c r="G68" i="2" s="1"/>
  <c r="K229" i="2"/>
  <c r="I126" i="1"/>
  <c r="AJ227" i="2"/>
  <c r="AD227" i="2" s="1"/>
  <c r="M43" i="2"/>
  <c r="I14" i="1" s="1"/>
  <c r="F90" i="2"/>
  <c r="G90" i="2" s="1"/>
  <c r="H90" i="2" s="1"/>
  <c r="AC227" i="2"/>
  <c r="AI229" i="2"/>
  <c r="M120" i="2"/>
  <c r="R234" i="2"/>
  <c r="R238" i="2" s="1"/>
  <c r="J125" i="1"/>
  <c r="AE68" i="2"/>
  <c r="F37" i="1"/>
  <c r="G37" i="1" s="1"/>
  <c r="H37" i="1" s="1"/>
  <c r="E229" i="2"/>
  <c r="F9" i="2"/>
  <c r="G9" i="2" s="1"/>
  <c r="H9" i="2" s="1"/>
  <c r="E8" i="2"/>
  <c r="E227" i="2" s="1"/>
  <c r="L9" i="2"/>
  <c r="K8" i="2"/>
  <c r="E13" i="1"/>
  <c r="Q9" i="2"/>
  <c r="Q8" i="2" s="1"/>
  <c r="F34" i="1"/>
  <c r="G34" i="1" s="1"/>
  <c r="H34" i="1" s="1"/>
  <c r="D31" i="1"/>
  <c r="E31" i="1"/>
  <c r="Q229" i="2"/>
  <c r="L126" i="2"/>
  <c r="L229" i="2" s="1"/>
  <c r="F16" i="1"/>
  <c r="G16" i="1" s="1"/>
  <c r="H16" i="1" s="1"/>
  <c r="N128" i="2"/>
  <c r="M131" i="2"/>
  <c r="I31" i="1"/>
  <c r="F31" i="1"/>
  <c r="E144" i="1"/>
  <c r="L109" i="2"/>
  <c r="R109" i="2" s="1"/>
  <c r="J21" i="1"/>
  <c r="M54" i="2"/>
  <c r="M35" i="2"/>
  <c r="R35" i="2"/>
  <c r="L90" i="2"/>
  <c r="R90" i="2" s="1"/>
  <c r="Q90" i="2"/>
  <c r="N60" i="2"/>
  <c r="AF9" i="2"/>
  <c r="J122" i="1" s="1"/>
  <c r="J147" i="1"/>
  <c r="AF8" i="2"/>
  <c r="J121" i="1" s="1"/>
  <c r="J26" i="1"/>
  <c r="H145" i="2"/>
  <c r="H143" i="2" s="1"/>
  <c r="G143" i="2"/>
  <c r="J31" i="8" l="1"/>
  <c r="J12" i="8"/>
  <c r="K13" i="8"/>
  <c r="J11" i="8"/>
  <c r="J9" i="8"/>
  <c r="AK227" i="2"/>
  <c r="L34" i="8" s="1"/>
  <c r="K34" i="8"/>
  <c r="E151" i="1"/>
  <c r="F144" i="1"/>
  <c r="G144" i="1" s="1"/>
  <c r="H144" i="1" s="1"/>
  <c r="R68" i="2"/>
  <c r="H66" i="2"/>
  <c r="H229" i="2" s="1"/>
  <c r="G229" i="2"/>
  <c r="N66" i="2"/>
  <c r="N68" i="2" s="1"/>
  <c r="F229" i="2"/>
  <c r="AJ229" i="2"/>
  <c r="G146" i="1"/>
  <c r="H146" i="1" s="1"/>
  <c r="F30" i="1"/>
  <c r="N43" i="2"/>
  <c r="N120" i="2"/>
  <c r="T234" i="2" s="1"/>
  <c r="T238" i="2" s="1"/>
  <c r="S234" i="2"/>
  <c r="S238" i="2" s="1"/>
  <c r="E119" i="1"/>
  <c r="AC229" i="2"/>
  <c r="F119" i="1"/>
  <c r="G119" i="1" s="1"/>
  <c r="H119" i="1" s="1"/>
  <c r="AD229" i="2"/>
  <c r="M90" i="2"/>
  <c r="N90" i="2" s="1"/>
  <c r="T90" i="2" s="1"/>
  <c r="M109" i="2"/>
  <c r="N109" i="2" s="1"/>
  <c r="T109" i="2" s="1"/>
  <c r="AF68" i="2"/>
  <c r="Q227" i="2"/>
  <c r="E27" i="1" s="1"/>
  <c r="E30" i="1"/>
  <c r="E37" i="1"/>
  <c r="M9" i="2"/>
  <c r="R9" i="2"/>
  <c r="R8" i="2" s="1"/>
  <c r="F13" i="1"/>
  <c r="G13" i="1" s="1"/>
  <c r="H13" i="1" s="1"/>
  <c r="L8" i="2"/>
  <c r="F12" i="1" s="1"/>
  <c r="G12" i="1" s="1"/>
  <c r="H12" i="1" s="1"/>
  <c r="F8" i="2"/>
  <c r="F227" i="2" s="1"/>
  <c r="I16" i="1"/>
  <c r="R229" i="2"/>
  <c r="M126" i="2"/>
  <c r="I34" i="1"/>
  <c r="E12" i="1"/>
  <c r="K227" i="2"/>
  <c r="N131" i="2"/>
  <c r="F17" i="1"/>
  <c r="N35" i="2"/>
  <c r="T35" i="2" s="1"/>
  <c r="S35" i="2"/>
  <c r="N54" i="2"/>
  <c r="E82" i="2"/>
  <c r="F82" i="2" s="1"/>
  <c r="G82" i="2" s="1"/>
  <c r="H82" i="2" s="1"/>
  <c r="J126" i="1"/>
  <c r="I37" i="1"/>
  <c r="I30" i="1"/>
  <c r="J37" i="1"/>
  <c r="S90" i="2" l="1"/>
  <c r="AE227" i="2"/>
  <c r="AE229" i="2" s="1"/>
  <c r="AL227" i="2"/>
  <c r="J144" i="1" s="1"/>
  <c r="J151" i="1" s="1"/>
  <c r="I144" i="1"/>
  <c r="I151" i="1" s="1"/>
  <c r="AK229" i="2"/>
  <c r="G17" i="1"/>
  <c r="H17" i="1" s="1"/>
  <c r="F20" i="1"/>
  <c r="K9" i="8"/>
  <c r="J8" i="8"/>
  <c r="J14" i="8"/>
  <c r="L13" i="8"/>
  <c r="K10" i="8"/>
  <c r="K31" i="8"/>
  <c r="K11" i="8"/>
  <c r="K32" i="8"/>
  <c r="K12" i="8"/>
  <c r="F151" i="1"/>
  <c r="G151" i="1" s="1"/>
  <c r="H151" i="1" s="1"/>
  <c r="H30" i="1"/>
  <c r="G30" i="1"/>
  <c r="S109" i="2"/>
  <c r="S68" i="2"/>
  <c r="J14" i="1"/>
  <c r="J34" i="1"/>
  <c r="H68" i="2"/>
  <c r="J30" i="1"/>
  <c r="R227" i="2"/>
  <c r="F27" i="1" s="1"/>
  <c r="G27" i="1" s="1"/>
  <c r="H27" i="1" s="1"/>
  <c r="L227" i="2"/>
  <c r="F72" i="1" s="1"/>
  <c r="G72" i="1" s="1"/>
  <c r="H72" i="1" s="1"/>
  <c r="E10" i="1"/>
  <c r="D34" i="8"/>
  <c r="E72" i="1"/>
  <c r="N126" i="2"/>
  <c r="S229" i="2"/>
  <c r="N9" i="2"/>
  <c r="M8" i="2"/>
  <c r="S9" i="2"/>
  <c r="S8" i="2" s="1"/>
  <c r="I13" i="1"/>
  <c r="J16" i="1"/>
  <c r="H8" i="2"/>
  <c r="H227" i="2" s="1"/>
  <c r="G8" i="2"/>
  <c r="G227" i="2" s="1"/>
  <c r="Q82" i="2"/>
  <c r="I119" i="1" l="1"/>
  <c r="L32" i="8"/>
  <c r="L31" i="8"/>
  <c r="M13" i="8"/>
  <c r="M34" i="8"/>
  <c r="AL229" i="2"/>
  <c r="L12" i="8"/>
  <c r="L11" i="8"/>
  <c r="M11" i="8" s="1"/>
  <c r="L10" i="8"/>
  <c r="AF227" i="2"/>
  <c r="J119" i="1" s="1"/>
  <c r="G20" i="1"/>
  <c r="K14" i="8"/>
  <c r="L9" i="8"/>
  <c r="K8" i="8"/>
  <c r="J33" i="8"/>
  <c r="T68" i="2"/>
  <c r="I17" i="1"/>
  <c r="I20" i="1" s="1"/>
  <c r="M229" i="2"/>
  <c r="F10" i="1"/>
  <c r="E34" i="8"/>
  <c r="T9" i="2"/>
  <c r="T8" i="2" s="1"/>
  <c r="N8" i="2"/>
  <c r="J13" i="1"/>
  <c r="S227" i="2"/>
  <c r="I27" i="1" s="1"/>
  <c r="I12" i="1"/>
  <c r="M227" i="2"/>
  <c r="T227" i="2"/>
  <c r="J27" i="1" s="1"/>
  <c r="R82" i="2"/>
  <c r="M10" i="8" l="1"/>
  <c r="M32" i="8"/>
  <c r="M31" i="8"/>
  <c r="M12" i="8"/>
  <c r="AF229" i="2"/>
  <c r="K33" i="8"/>
  <c r="H20" i="1"/>
  <c r="H10" i="1"/>
  <c r="G10" i="1"/>
  <c r="M9" i="8"/>
  <c r="L8" i="8"/>
  <c r="L14" i="8"/>
  <c r="J17" i="1"/>
  <c r="J20" i="1" s="1"/>
  <c r="N229" i="2"/>
  <c r="T229" i="2"/>
  <c r="I10" i="1"/>
  <c r="F34" i="8"/>
  <c r="I72" i="1"/>
  <c r="J12" i="1"/>
  <c r="N227" i="2"/>
  <c r="T82" i="2"/>
  <c r="S82" i="2"/>
  <c r="M8" i="8" l="1"/>
  <c r="M14" i="8"/>
  <c r="L33" i="8"/>
  <c r="J72" i="1"/>
  <c r="G34" i="8"/>
  <c r="J10" i="1"/>
  <c r="D8" i="8"/>
  <c r="D33" i="8" s="1"/>
  <c r="M33" i="8" l="1"/>
  <c r="O8" i="8"/>
  <c r="O14" i="8"/>
  <c r="O33" i="8" l="1"/>
  <c r="O35" i="8" s="1"/>
</calcChain>
</file>

<file path=xl/comments1.xml><?xml version="1.0" encoding="utf-8"?>
<comments xmlns="http://schemas.openxmlformats.org/spreadsheetml/2006/main">
  <authors>
    <author>Morozjuk</author>
  </authors>
  <commentList>
    <comment ref="C152" authorId="0">
      <text>
        <r>
          <rPr>
            <b/>
            <sz val="8"/>
            <color indexed="81"/>
            <rFont val="Tahoma"/>
            <family val="2"/>
            <charset val="204"/>
          </rPr>
          <t>Morozjuk:</t>
        </r>
        <r>
          <rPr>
            <sz val="8"/>
            <color indexed="81"/>
            <rFont val="Tahoma"/>
            <family val="2"/>
            <charset val="204"/>
          </rPr>
          <t xml:space="preserve">
3230,16
</t>
        </r>
      </text>
    </comment>
    <comment ref="C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без тмх 3230,16 и без энергосбыта -366,946
</t>
        </r>
      </text>
    </comment>
    <comment ref="J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не идет с годовым Заречный уточнил выручку на минус 169,66</t>
        </r>
      </text>
    </comment>
    <comment ref="O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без ТМХ -3230,163 и без энергосбыта -366,946</t>
        </r>
      </text>
    </comment>
    <comment ref="P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+107,705 прибыль уточнил заречный</t>
        </r>
      </text>
    </comment>
    <comment ref="U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не идет с отчетом за 2016 г. на 65 чел. ип Заречный изменил-уточнил численность
</t>
        </r>
      </text>
    </comment>
    <comment ref="V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-29 ИП ЗАРЕЧНЫЙ</t>
        </r>
      </text>
    </comment>
    <comment ref="AH227" authorId="0">
      <text>
        <r>
          <rPr>
            <b/>
            <sz val="8"/>
            <color indexed="81"/>
            <rFont val="Tahoma"/>
            <charset val="1"/>
          </rPr>
          <t>Morozjuk:</t>
        </r>
        <r>
          <rPr>
            <sz val="8"/>
            <color indexed="81"/>
            <rFont val="Tahoma"/>
            <charset val="1"/>
          </rPr>
          <t xml:space="preserve">
заречный уменьшил Фот на 0,107 млн. р.</t>
        </r>
      </text>
    </comment>
  </commentList>
</comments>
</file>

<file path=xl/sharedStrings.xml><?xml version="1.0" encoding="utf-8"?>
<sst xmlns="http://schemas.openxmlformats.org/spreadsheetml/2006/main" count="936" uniqueCount="454">
  <si>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</si>
  <si>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</si>
  <si>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</si>
  <si>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</si>
  <si>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</si>
  <si>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</si>
  <si>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</si>
  <si>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</si>
  <si>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</si>
  <si>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</si>
  <si>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</si>
  <si>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</si>
  <si>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</si>
  <si>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</si>
  <si>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</si>
  <si>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</si>
  <si>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</si>
  <si>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</si>
  <si>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</si>
  <si>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</si>
  <si>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</si>
  <si>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</si>
  <si>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</si>
  <si>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</si>
  <si>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</si>
  <si>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</si>
  <si>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</si>
  <si>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</si>
  <si>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</si>
  <si>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</si>
  <si>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</si>
  <si>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</si>
  <si>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</si>
  <si>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</si>
  <si>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</si>
  <si>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</si>
  <si>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м3</t>
  </si>
  <si>
    <t>зерно</t>
  </si>
  <si>
    <t>картофель</t>
  </si>
  <si>
    <t>мясо</t>
  </si>
  <si>
    <t>молоко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</si>
  <si>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</si>
  <si>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</si>
  <si>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</si>
  <si>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</si>
  <si>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</si>
  <si>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</si>
  <si>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</si>
  <si>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</si>
  <si>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</si>
  <si>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315,2*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</si>
  <si>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</si>
  <si>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</si>
  <si>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</si>
  <si>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</si>
  <si>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</si>
  <si>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</si>
  <si>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</si>
  <si>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</si>
  <si>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</si>
  <si>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</si>
  <si>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</si>
  <si>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</si>
  <si>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</si>
  <si>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</si>
  <si>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</si>
  <si>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</si>
  <si>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</si>
  <si>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</si>
  <si>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</si>
  <si>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</si>
  <si>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</si>
  <si>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</si>
  <si>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</si>
  <si>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</si>
  <si>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</si>
  <si>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</si>
  <si>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</si>
  <si>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</si>
  <si>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</si>
  <si>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</si>
  <si>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</si>
  <si>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</si>
  <si>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</si>
  <si>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</si>
  <si>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</si>
  <si>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</si>
  <si>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</si>
  <si>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</si>
  <si>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</si>
  <si>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</si>
  <si>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</si>
  <si>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</si>
  <si>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</si>
  <si>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</si>
  <si>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</si>
  <si>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</si>
  <si>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</si>
  <si>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</si>
  <si>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</si>
  <si>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</si>
  <si>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</si>
  <si>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</si>
  <si>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</si>
  <si>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</si>
  <si>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</si>
  <si>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</si>
  <si>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</si>
  <si>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</si>
  <si>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</si>
  <si>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</si>
  <si>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</si>
  <si>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</si>
  <si>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</si>
  <si>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</si>
  <si>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</si>
  <si>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</si>
  <si>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</si>
  <si>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</si>
  <si>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</si>
  <si>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</si>
  <si>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</si>
  <si>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</si>
  <si>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</si>
  <si>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</si>
  <si>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Доходный потенциал территориии</t>
  </si>
  <si>
    <t>3. Налоги со специальным режимом: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</si>
  <si>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</si>
  <si>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</si>
  <si>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</si>
  <si>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</si>
  <si>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</si>
  <si>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</si>
  <si>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</si>
  <si>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</si>
  <si>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</si>
  <si>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</si>
  <si>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</si>
  <si>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</si>
  <si>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</si>
  <si>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</si>
  <si>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</si>
  <si>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</si>
  <si>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</si>
  <si>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</si>
  <si>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</si>
  <si>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</si>
  <si>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</si>
  <si>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</si>
  <si>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</si>
  <si>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</si>
  <si>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год</t>
  </si>
  <si>
    <t>2019 г.</t>
  </si>
  <si>
    <t>Прогноз индекса производства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</si>
  <si>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</si>
  <si>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</si>
  <si>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</si>
  <si>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</si>
  <si>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</si>
  <si>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</si>
  <si>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</si>
  <si>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</si>
  <si>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</si>
  <si>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</si>
  <si>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</si>
  <si>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</si>
  <si>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</si>
  <si>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</si>
  <si>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</si>
  <si>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</si>
  <si>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</si>
  <si>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</si>
  <si>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</si>
  <si>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</si>
  <si>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</si>
  <si>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</si>
  <si>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</si>
  <si>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</si>
  <si>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</si>
  <si>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</si>
  <si>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</si>
  <si>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</si>
  <si>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</si>
  <si>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</si>
  <si>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</si>
  <si>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</si>
  <si>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Добыча металлических руд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</si>
  <si>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</si>
  <si>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</si>
  <si>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</si>
  <si>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</si>
  <si>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</si>
  <si>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</si>
  <si>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</si>
  <si>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</si>
  <si>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</si>
  <si>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</si>
  <si>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</si>
  <si>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Ремонт и монтаж машин и оборудования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</si>
  <si>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</si>
  <si>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</si>
  <si>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</si>
  <si>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</si>
  <si>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</si>
  <si>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</si>
  <si>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металлических руд</t>
  </si>
  <si>
    <t>Добыча прочих полезных ископаемых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</si>
  <si>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</si>
  <si>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</si>
  <si>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</si>
  <si>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</si>
  <si>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</si>
  <si>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</si>
  <si>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</si>
  <si>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</si>
  <si>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Корма животные сухие,т</t>
  </si>
  <si>
    <t>Производство напитков</t>
  </si>
  <si>
    <t>Пиво, кроме отходов пивоварения,Тысяча декалитров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</si>
  <si>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</si>
  <si>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</si>
  <si>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</si>
  <si>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Щепа технологическая,Тысяча плотных кубических метров</t>
  </si>
  <si>
    <t>Фанера,Куб.м</t>
  </si>
  <si>
    <t>Гранулы топливные (пеллеты) из отходов деревопереработки,т</t>
  </si>
  <si>
    <t>Производство бумаги и бумажных изделий</t>
  </si>
  <si>
    <t>Бланки из бумаги или картона,Миллион штук</t>
  </si>
  <si>
    <t>Производство прочей неметаллической минеральной продукции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</si>
  <si>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</si>
  <si>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</si>
  <si>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</si>
  <si>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</si>
  <si>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</si>
  <si>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</si>
  <si>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машин и оборудования, не включенных в другие группировки</t>
  </si>
  <si>
    <t>Станы прокатные металлургического производства,т</t>
  </si>
  <si>
    <t>Тыс. декалитров</t>
  </si>
  <si>
    <t>т.</t>
  </si>
  <si>
    <t>млн. шт.</t>
  </si>
  <si>
    <t>тыс.кв.м</t>
  </si>
  <si>
    <t>Тыс. куб.м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</si>
  <si>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</si>
  <si>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</si>
  <si>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</si>
  <si>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Электроэнергия,Гигаватт-час (миллион киловатт-часов)</t>
  </si>
  <si>
    <t>Энергия тепловая, отпущенная котельными,Тысяча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</si>
  <si>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</si>
  <si>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</si>
  <si>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</si>
  <si>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</si>
  <si>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</si>
  <si>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</si>
  <si>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Отдельные показатели прогноза развития муниципальных образований поселенческого уровня на 2018-2020 годы*</t>
  </si>
  <si>
    <t>Растениеводство и животноводство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</si>
  <si>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</si>
  <si>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</si>
  <si>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</si>
  <si>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</si>
  <si>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</si>
  <si>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</si>
  <si>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ООО "Широково"</t>
  </si>
  <si>
    <t>норма прибыли</t>
  </si>
  <si>
    <t>расчет</t>
  </si>
  <si>
    <t>ООО "Мельница"</t>
  </si>
  <si>
    <t>СХПК "Восход"</t>
  </si>
  <si>
    <t>цена</t>
  </si>
  <si>
    <t>итог</t>
  </si>
  <si>
    <t>индекс</t>
  </si>
  <si>
    <t>ооо мельница</t>
  </si>
  <si>
    <t>ооо восход</t>
  </si>
  <si>
    <t>ООО Тайга</t>
  </si>
  <si>
    <t>тайга</t>
  </si>
  <si>
    <t>экспорт пиловоч</t>
  </si>
  <si>
    <t>пиломатери</t>
  </si>
  <si>
    <t>пиломатер экспорт</t>
  </si>
  <si>
    <t>дрова</t>
  </si>
  <si>
    <t xml:space="preserve">итого </t>
  </si>
  <si>
    <t>лес круглый</t>
  </si>
  <si>
    <t>итого</t>
  </si>
  <si>
    <t>пиломатериал</t>
  </si>
  <si>
    <t>Добыча полезных ископаемых - всего (В)</t>
  </si>
  <si>
    <t>Уватское рудоуправление БЗФ</t>
  </si>
  <si>
    <t>ЗАО "Приисковое"</t>
  </si>
  <si>
    <t>зао Приисковое</t>
  </si>
  <si>
    <t>Кондитерская фабрика "Сибирь"</t>
  </si>
  <si>
    <t>КФ Сибирь</t>
  </si>
  <si>
    <t>сахаристые</t>
  </si>
  <si>
    <t>кондитер.мучные</t>
  </si>
  <si>
    <t>всего</t>
  </si>
  <si>
    <t>i</t>
  </si>
  <si>
    <t>ООО "Нижнеудинский Пиво Безалкогольный  Комбинат"</t>
  </si>
  <si>
    <t>пиво</t>
  </si>
  <si>
    <t>квас</t>
  </si>
  <si>
    <t>Ифо</t>
  </si>
  <si>
    <t>ооо "Бытовик</t>
  </si>
  <si>
    <t>ООО "Газета Тракт"</t>
  </si>
  <si>
    <t>ООО "Медиаком"</t>
  </si>
  <si>
    <t>МУП "Городская типография"</t>
  </si>
  <si>
    <t>ООО"СибмиксИнтернейшнл"</t>
  </si>
  <si>
    <t>сибмикс</t>
  </si>
  <si>
    <t>пиломат эксп</t>
  </si>
  <si>
    <t>пиломат внутр</t>
  </si>
  <si>
    <t>костино</t>
  </si>
  <si>
    <t>ООО"Сиблеспром"</t>
  </si>
  <si>
    <t>сиблеспром</t>
  </si>
  <si>
    <t>ифо</t>
  </si>
  <si>
    <t xml:space="preserve">Сибирьтехсервис </t>
  </si>
  <si>
    <t>ООО Гарант</t>
  </si>
  <si>
    <t>ООО ТМХ-Сервис</t>
  </si>
  <si>
    <t>Вагонное ремонтное депо СП ОАО ВРК-1</t>
  </si>
  <si>
    <t>ВЧД-13</t>
  </si>
  <si>
    <t>ОАО Алзамайский РМД СП ОАО ВРК-1</t>
  </si>
  <si>
    <t xml:space="preserve">Восстановительный поезд эксплуатационного </t>
  </si>
  <si>
    <t>ЭЧ-2</t>
  </si>
  <si>
    <t>Западные электрические сети</t>
  </si>
  <si>
    <t>облкоммунэнерго</t>
  </si>
  <si>
    <t>УМП "Аптека"</t>
  </si>
  <si>
    <t>ООО "Сибирская фактория"</t>
  </si>
  <si>
    <t>Нижнеудинский филиал ОАО "ДСИО"</t>
  </si>
  <si>
    <t>ШЧ-2</t>
  </si>
  <si>
    <t xml:space="preserve">РЦС-1 </t>
  </si>
  <si>
    <t>Тайшетский центр тк ПАО "РОСТЕЛЕКОМ" Нижнеудинский р-н</t>
  </si>
  <si>
    <t>образование</t>
  </si>
  <si>
    <t>госуправление</t>
  </si>
  <si>
    <t>Малый бизнес-всего</t>
  </si>
  <si>
    <t>ООО "Нижнеудинское коммунальное управление"</t>
  </si>
  <si>
    <t xml:space="preserve"> Нижнеудинский участок ООО "Иркутская энергосбытовая компания"</t>
  </si>
  <si>
    <t>ООО "Вектор"</t>
  </si>
  <si>
    <t>ООО "Теплосервис"</t>
  </si>
  <si>
    <t>ООО "Нижнеудинское электромонтажное предприятие"</t>
  </si>
  <si>
    <t>ПМС-291</t>
  </si>
  <si>
    <t>ООО "байк"</t>
  </si>
  <si>
    <t>000 СВК</t>
  </si>
  <si>
    <t>ООО "Транссервис Сибирь"</t>
  </si>
  <si>
    <t>Ремонтное локомотивное депо</t>
  </si>
  <si>
    <t>оборотное локомотивное депо</t>
  </si>
  <si>
    <t>МУП Топливное предприятие</t>
  </si>
  <si>
    <t xml:space="preserve">ООО "Аэропорт Нижнеудинск" </t>
  </si>
  <si>
    <t>ДЭП-152</t>
  </si>
  <si>
    <t>ООО "Сибтелесеть"</t>
  </si>
  <si>
    <t>Интелеком-сервис</t>
  </si>
  <si>
    <t>Деятельность в области культуры, спорта, организации досуга и развлечений,</t>
  </si>
  <si>
    <t>АУ Костинский лесхоз</t>
  </si>
  <si>
    <t xml:space="preserve">объем произведенной продукции в сопоставимых ценах </t>
  </si>
  <si>
    <t>Напитки безалкогольные с соком, морсовые, на растительном сырье, на ароматизаторах, специального назначения и на минеральной воде,</t>
  </si>
  <si>
    <t>Печатание газет</t>
  </si>
  <si>
    <t>Электроэнергия, произведенная дизельными электростанциями,Гигаватт-час (миллион киловатт-часов)</t>
  </si>
  <si>
    <t>индексы по з/пл.</t>
  </si>
  <si>
    <t>ООО Широково</t>
  </si>
  <si>
    <t>Тофаларское МО</t>
  </si>
  <si>
    <t>Широковское МО</t>
  </si>
  <si>
    <t>Усть-Рубахинское МО</t>
  </si>
  <si>
    <t>Строительство и ввод в эксплуатацию горно-обогатительного комбината (предприятия по добыче и обогащению тантал-нобиевых руд)</t>
  </si>
  <si>
    <t>Развитие мясного скотоводства</t>
  </si>
  <si>
    <t xml:space="preserve">ЗАО "Техноинвестальянс" </t>
  </si>
  <si>
    <t>Итого городские поселения:</t>
  </si>
  <si>
    <t>1.г.п.Нижнеудинское МО</t>
  </si>
  <si>
    <t>2.г.п.Алзамайское МО</t>
  </si>
  <si>
    <t>3.г.п.Атагайское МО</t>
  </si>
  <si>
    <t>4.г.п.Уковское МО</t>
  </si>
  <si>
    <t>5.г.п.Шумское МО</t>
  </si>
  <si>
    <t>Итого сельские поселения:</t>
  </si>
  <si>
    <t>1.Верхнегутарское МО</t>
  </si>
  <si>
    <t>2.Замзорское МО</t>
  </si>
  <si>
    <t>3.Заречное МО</t>
  </si>
  <si>
    <t>4.Иргейское МО</t>
  </si>
  <si>
    <t>5.Каменское МО</t>
  </si>
  <si>
    <t>6.Катарбейское МО</t>
  </si>
  <si>
    <t>7.Катарминское МО</t>
  </si>
  <si>
    <t>8.Костинское МО</t>
  </si>
  <si>
    <t>9.Нерхинское МО</t>
  </si>
  <si>
    <t>10.Порогское МО</t>
  </si>
  <si>
    <t>11.Солонецкое МО</t>
  </si>
  <si>
    <t>12.Староалзамайское МО</t>
  </si>
  <si>
    <t>13.Тофаларское МО</t>
  </si>
  <si>
    <t>14.Усть- Рубахинское МО</t>
  </si>
  <si>
    <t>15.Худоеланское МО</t>
  </si>
  <si>
    <t>16.Чеховское МО</t>
  </si>
  <si>
    <t>17.Шебертинское МО</t>
  </si>
  <si>
    <t>18.Широковское МО</t>
  </si>
  <si>
    <t>СХПК Заря</t>
  </si>
  <si>
    <t>дефл_с/х</t>
  </si>
  <si>
    <t>дефл_лес</t>
  </si>
  <si>
    <t>дефл_ДПИ</t>
  </si>
  <si>
    <t>дефл_пищ</t>
  </si>
  <si>
    <t>дефл_напит</t>
  </si>
  <si>
    <t>дефл_текст</t>
  </si>
  <si>
    <t>дефл_деревооб</t>
  </si>
  <si>
    <t>Костинский лесхоз</t>
  </si>
  <si>
    <t>дефл_полиграф</t>
  </si>
  <si>
    <t>дефл_пр-во машин</t>
  </si>
  <si>
    <t>дефл_</t>
  </si>
  <si>
    <t>Численность постоянного населения - всего (среднегодовая)</t>
  </si>
  <si>
    <t>деловая древесина хвойная</t>
  </si>
  <si>
    <t>деловая лиственная</t>
  </si>
  <si>
    <t>древесиная дровяная</t>
  </si>
  <si>
    <t>ИП Заречный</t>
  </si>
  <si>
    <t>ИП Заречный (ООО Костино)</t>
  </si>
  <si>
    <t xml:space="preserve"> ООО Костино (ИП Заречный)</t>
  </si>
  <si>
    <t>с. Широково</t>
  </si>
  <si>
    <t>п. Костино</t>
  </si>
  <si>
    <t>с. Мельница</t>
  </si>
  <si>
    <t>п. Шеберта</t>
  </si>
  <si>
    <t>с. Худоелань</t>
  </si>
  <si>
    <t>п. Каменка</t>
  </si>
  <si>
    <t>г. Нижнеудинск</t>
  </si>
  <si>
    <t>г. Алзамай</t>
  </si>
  <si>
    <t>д. Рубахина</t>
  </si>
  <si>
    <t>п. Мельничный</t>
  </si>
  <si>
    <t>Нижнеудинск</t>
  </si>
  <si>
    <t>Нижнеудинск,уч. Куряты, г. Алзамай, с. Замзор, п. Ук, с. Худоеланское, п. Шеберта, п. Шумский</t>
  </si>
  <si>
    <t>г. Нижнеудинск, г. Алзамай</t>
  </si>
  <si>
    <t>г.Нижнеудинск,  г. Алзамай</t>
  </si>
  <si>
    <t>ООО УК "Центр"</t>
  </si>
  <si>
    <t>Изделия мучные кондитерские, торты и пирожные недлительного хранения,т  КФ Сибирь</t>
  </si>
  <si>
    <t>в  т.ч. Госуправление</t>
  </si>
  <si>
    <t xml:space="preserve">в т.ч. Образование </t>
  </si>
  <si>
    <t>продукция 
№ 1(мясо)</t>
  </si>
  <si>
    <t>продукция 
№ 2(молоко)</t>
  </si>
  <si>
    <t>продукция № 3(зерно)</t>
  </si>
  <si>
    <t>Количество субъектов малого и среднего предпринимательства (ед.): (данные из реестра СМСП - сайт ИФНС)</t>
  </si>
  <si>
    <t xml:space="preserve">2 вариант </t>
  </si>
  <si>
    <t xml:space="preserve">3 вариант </t>
  </si>
  <si>
    <t>ВСЕГО ПО Усть-Рубахинскому поселению</t>
  </si>
  <si>
    <t>Алзамайское МО</t>
  </si>
  <si>
    <t>Линия по производству электродов</t>
  </si>
  <si>
    <t>Ремонтно-механическое депо Алзамай - обособленное структурное подразделение АО "ВРК-1"</t>
  </si>
  <si>
    <t>геолог</t>
  </si>
  <si>
    <t>Факт 
2017 года</t>
  </si>
  <si>
    <t>Оценка 
2018 года</t>
  </si>
  <si>
    <t>2019год</t>
  </si>
  <si>
    <t>2021 год</t>
  </si>
  <si>
    <t>2021 г.</t>
  </si>
  <si>
    <t>Прогноз на 2019-2021 гг.</t>
  </si>
  <si>
    <t>Оценка 
2018 г.</t>
  </si>
  <si>
    <t>Факт 
2017 г.</t>
  </si>
  <si>
    <t xml:space="preserve">МБУ "Коммунальник" </t>
  </si>
  <si>
    <t xml:space="preserve">ДСИО </t>
  </si>
  <si>
    <t>235-в отчете</t>
  </si>
  <si>
    <r>
      <t xml:space="preserve">с. Мельница </t>
    </r>
    <r>
      <rPr>
        <sz val="12"/>
        <color rgb="FFFF0000"/>
        <rFont val="Times New Roman"/>
        <family val="1"/>
        <charset val="204"/>
      </rPr>
      <t>230-в отчете</t>
    </r>
  </si>
  <si>
    <t>Оценка 2018 г.</t>
  </si>
  <si>
    <t>2019г.</t>
  </si>
  <si>
    <t>Всего за 2018-2021 гг., 
в т.ч. по годам:</t>
  </si>
  <si>
    <t>Развитие молочного животноводства</t>
  </si>
  <si>
    <t>пеллеты</t>
  </si>
  <si>
    <t xml:space="preserve">Сводный перечень инвестиционных проектов, реализация которых предполагается в 2018-2021 гг. 
Муниципальное образование "Нижнеудинский район" </t>
  </si>
  <si>
    <t>Реконструкция производственной базы на уч. Куряты, ул. Железнодорожная,11-а (здание пилоцеха, окорочный станок, столовая для работников, общежитие, гаражные боксы, КПП, возможен пеллетный завод, СТО)</t>
  </si>
  <si>
    <t>Сушильный комлекс, включая котельную на отходах производствана производственной базе в д. Рубахина, ул. Береговая, д.76</t>
  </si>
  <si>
    <t>Фонд начисленной заработной платы по полному кругу организаций</t>
  </si>
  <si>
    <t>Блоки и прочие изделия сборные строительные для зданий и сооружений из цемента, бетона или искусственного камня, Тыс.куб.м  23.61.12</t>
  </si>
  <si>
    <t xml:space="preserve">ТОСП ОП "Иркутское" АО "ГУ ЖКХ" </t>
  </si>
  <si>
    <t>Форма прогноза 
до 2021 г.</t>
  </si>
  <si>
    <t>Прогноз социально-экономического развития муниципального образования "Нижнеудинский район"   на 2019-2021 гг.</t>
  </si>
  <si>
    <t>исп. М.В. Граскова</t>
  </si>
  <si>
    <t>Согласовано         ____________В.А. Никулина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</si>
</sst>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00"/>
    <numFmt numFmtId="169" formatCode="#,##0.0000"/>
    <numFmt numFmtId="170" formatCode="#,##0.0"/>
  </numFmts>
  <fonts count="6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0"/>
      <color indexed="8"/>
      <name val="Arial Cyr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Arial"/>
      <family val="2"/>
      <charset val="204"/>
    </font>
    <font>
      <sz val="14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2" fillId="0" borderId="0" applyFont="0" applyFill="0" applyBorder="0" applyAlignment="0" applyProtection="0"/>
    <xf numFmtId="0" fontId="51" fillId="0" borderId="0"/>
    <xf numFmtId="0" fontId="51" fillId="0" borderId="0"/>
  </cellStyleXfs>
  <cellXfs count="71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0" fillId="0" borderId="2" xfId="0" applyFont="1" applyBorder="1" applyAlignment="1">
      <alignment horizontal="center"/>
    </xf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3" xfId="0" applyFont="1" applyFill="1" applyBorder="1"/>
    <xf numFmtId="0" fontId="23" fillId="2" borderId="4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" fontId="1" fillId="0" borderId="16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1" xfId="0" applyFont="1" applyFill="1" applyBorder="1"/>
    <xf numFmtId="0" fontId="34" fillId="3" borderId="21" xfId="0" applyFont="1" applyFill="1" applyBorder="1"/>
    <xf numFmtId="0" fontId="35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9" xfId="0" applyBorder="1"/>
    <xf numFmtId="0" fontId="30" fillId="0" borderId="10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2" fillId="0" borderId="26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1" fillId="3" borderId="0" xfId="0" applyFont="1" applyFill="1"/>
    <xf numFmtId="0" fontId="0" fillId="3" borderId="0" xfId="0" applyFont="1" applyFill="1"/>
    <xf numFmtId="0" fontId="0" fillId="3" borderId="0" xfId="0" applyFont="1" applyFill="1" applyBorder="1"/>
    <xf numFmtId="167" fontId="0" fillId="3" borderId="0" xfId="0" applyNumberFormat="1" applyFont="1" applyFill="1"/>
    <xf numFmtId="0" fontId="0" fillId="7" borderId="0" xfId="0" applyFont="1" applyFill="1"/>
    <xf numFmtId="166" fontId="0" fillId="7" borderId="0" xfId="0" applyNumberFormat="1" applyFont="1" applyFill="1"/>
    <xf numFmtId="0" fontId="0" fillId="6" borderId="0" xfId="0" applyFont="1" applyFill="1"/>
    <xf numFmtId="167" fontId="0" fillId="6" borderId="0" xfId="0" applyNumberFormat="1" applyFont="1" applyFill="1"/>
    <xf numFmtId="0" fontId="0" fillId="0" borderId="0" xfId="0" applyFont="1" applyFill="1"/>
    <xf numFmtId="0" fontId="41" fillId="3" borderId="0" xfId="0" applyFont="1" applyFill="1" applyBorder="1"/>
    <xf numFmtId="3" fontId="40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167" fontId="41" fillId="7" borderId="0" xfId="0" applyNumberFormat="1" applyFont="1" applyFill="1"/>
    <xf numFmtId="0" fontId="13" fillId="3" borderId="26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41" fillId="8" borderId="0" xfId="0" applyFont="1" applyFill="1"/>
    <xf numFmtId="0" fontId="41" fillId="8" borderId="0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166" fontId="0" fillId="3" borderId="0" xfId="0" applyNumberFormat="1" applyFont="1" applyFill="1"/>
    <xf numFmtId="0" fontId="34" fillId="3" borderId="29" xfId="0" applyFont="1" applyFill="1" applyBorder="1" applyAlignment="1">
      <alignment horizontal="left" vertical="justify"/>
    </xf>
    <xf numFmtId="0" fontId="17" fillId="3" borderId="30" xfId="0" applyFont="1" applyFill="1" applyBorder="1" applyAlignment="1">
      <alignment horizontal="left" vertical="justify"/>
    </xf>
    <xf numFmtId="0" fontId="14" fillId="3" borderId="0" xfId="0" applyFont="1" applyFill="1" applyAlignment="1">
      <alignment vertical="center" wrapText="1"/>
    </xf>
    <xf numFmtId="0" fontId="17" fillId="3" borderId="29" xfId="0" applyFont="1" applyFill="1" applyBorder="1" applyAlignment="1">
      <alignment horizontal="left" vertical="justify"/>
    </xf>
    <xf numFmtId="0" fontId="34" fillId="3" borderId="29" xfId="0" applyFont="1" applyFill="1" applyBorder="1" applyAlignment="1">
      <alignment horizontal="center" vertical="justify"/>
    </xf>
    <xf numFmtId="0" fontId="34" fillId="3" borderId="30" xfId="0" applyFont="1" applyFill="1" applyBorder="1" applyAlignment="1">
      <alignment horizontal="center" vertical="justify"/>
    </xf>
    <xf numFmtId="0" fontId="34" fillId="6" borderId="26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left" vertical="center" wrapText="1"/>
    </xf>
    <xf numFmtId="0" fontId="13" fillId="3" borderId="39" xfId="0" applyFont="1" applyFill="1" applyBorder="1" applyAlignment="1">
      <alignment horizontal="left" vertical="center" wrapText="1"/>
    </xf>
    <xf numFmtId="165" fontId="0" fillId="3" borderId="0" xfId="0" applyNumberFormat="1" applyFont="1" applyFill="1"/>
    <xf numFmtId="0" fontId="29" fillId="0" borderId="4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17" fillId="0" borderId="0" xfId="0" quotePrefix="1" applyNumberFormat="1" applyFont="1" applyAlignment="1">
      <alignment wrapText="1"/>
    </xf>
    <xf numFmtId="0" fontId="34" fillId="3" borderId="21" xfId="0" applyFont="1" applyFill="1" applyBorder="1" applyAlignment="1">
      <alignment horizontal="left" vertical="center" wrapText="1"/>
    </xf>
    <xf numFmtId="0" fontId="34" fillId="3" borderId="4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165" fontId="34" fillId="3" borderId="0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3" fillId="3" borderId="26" xfId="0" applyFont="1" applyFill="1" applyBorder="1" applyAlignment="1">
      <alignment horizontal="left" vertical="center" wrapText="1"/>
    </xf>
    <xf numFmtId="0" fontId="17" fillId="0" borderId="0" xfId="0" applyNumberFormat="1" applyFont="1" applyAlignment="1">
      <alignment wrapText="1"/>
    </xf>
    <xf numFmtId="165" fontId="14" fillId="0" borderId="1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4" fontId="1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23" fillId="0" borderId="4" xfId="0" applyNumberFormat="1" applyFont="1" applyBorder="1"/>
    <xf numFmtId="2" fontId="23" fillId="2" borderId="4" xfId="0" applyNumberFormat="1" applyFont="1" applyFill="1" applyBorder="1"/>
    <xf numFmtId="4" fontId="23" fillId="0" borderId="5" xfId="0" applyNumberFormat="1" applyFont="1" applyBorder="1"/>
    <xf numFmtId="0" fontId="0" fillId="9" borderId="1" xfId="0" applyFill="1" applyBorder="1"/>
    <xf numFmtId="0" fontId="14" fillId="3" borderId="1" xfId="0" applyFont="1" applyFill="1" applyBorder="1" applyAlignment="1">
      <alignment vertical="center"/>
    </xf>
    <xf numFmtId="166" fontId="0" fillId="6" borderId="0" xfId="0" applyNumberFormat="1" applyFont="1" applyFill="1"/>
    <xf numFmtId="0" fontId="0" fillId="6" borderId="0" xfId="0" applyFill="1"/>
    <xf numFmtId="0" fontId="13" fillId="0" borderId="25" xfId="0" applyFont="1" applyBorder="1" applyAlignment="1">
      <alignment vertical="center"/>
    </xf>
    <xf numFmtId="0" fontId="29" fillId="0" borderId="46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29" fillId="0" borderId="47" xfId="0" applyFont="1" applyFill="1" applyBorder="1" applyAlignment="1">
      <alignment horizontal="center" vertical="center" wrapText="1"/>
    </xf>
    <xf numFmtId="165" fontId="43" fillId="10" borderId="47" xfId="0" applyNumberFormat="1" applyFont="1" applyFill="1" applyBorder="1" applyAlignment="1">
      <alignment horizontal="center" vertical="center" wrapText="1"/>
    </xf>
    <xf numFmtId="1" fontId="29" fillId="10" borderId="47" xfId="0" applyNumberFormat="1" applyFont="1" applyFill="1" applyBorder="1" applyAlignment="1">
      <alignment horizontal="center" vertical="center" wrapText="1"/>
    </xf>
    <xf numFmtId="0" fontId="41" fillId="0" borderId="47" xfId="0" applyFont="1" applyFill="1" applyBorder="1"/>
    <xf numFmtId="0" fontId="41" fillId="0" borderId="48" xfId="0" applyFont="1" applyFill="1" applyBorder="1"/>
    <xf numFmtId="0" fontId="0" fillId="0" borderId="21" xfId="0" applyFont="1" applyFill="1" applyBorder="1"/>
    <xf numFmtId="0" fontId="0" fillId="0" borderId="1" xfId="0" applyFont="1" applyFill="1" applyBorder="1"/>
    <xf numFmtId="0" fontId="0" fillId="0" borderId="22" xfId="0" applyFont="1" applyFill="1" applyBorder="1"/>
    <xf numFmtId="0" fontId="0" fillId="0" borderId="47" xfId="0" applyFont="1" applyFill="1" applyBorder="1"/>
    <xf numFmtId="0" fontId="0" fillId="0" borderId="48" xfId="0" applyFont="1" applyFill="1" applyBorder="1"/>
    <xf numFmtId="0" fontId="45" fillId="0" borderId="47" xfId="0" applyFont="1" applyFill="1" applyBorder="1"/>
    <xf numFmtId="0" fontId="46" fillId="0" borderId="22" xfId="0" applyFont="1" applyFill="1" applyBorder="1"/>
    <xf numFmtId="2" fontId="43" fillId="10" borderId="47" xfId="0" applyNumberFormat="1" applyFont="1" applyFill="1" applyBorder="1" applyAlignment="1">
      <alignment horizontal="center" vertical="center" wrapText="1"/>
    </xf>
    <xf numFmtId="0" fontId="47" fillId="0" borderId="1" xfId="0" applyFont="1" applyBorder="1"/>
    <xf numFmtId="0" fontId="34" fillId="11" borderId="22" xfId="0" applyFont="1" applyFill="1" applyBorder="1" applyAlignment="1">
      <alignment vertical="center" wrapText="1"/>
    </xf>
    <xf numFmtId="4" fontId="44" fillId="11" borderId="22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67" fontId="0" fillId="0" borderId="0" xfId="0" applyNumberFormat="1" applyFont="1" applyFill="1"/>
    <xf numFmtId="166" fontId="0" fillId="0" borderId="0" xfId="0" applyNumberFormat="1" applyFont="1" applyFill="1"/>
    <xf numFmtId="0" fontId="0" fillId="7" borderId="0" xfId="0" applyFill="1"/>
    <xf numFmtId="0" fontId="17" fillId="0" borderId="4" xfId="0" applyFont="1" applyFill="1" applyBorder="1" applyAlignment="1">
      <alignment horizontal="center" vertical="center" wrapText="1"/>
    </xf>
    <xf numFmtId="0" fontId="48" fillId="6" borderId="1" xfId="0" applyFont="1" applyFill="1" applyBorder="1"/>
    <xf numFmtId="0" fontId="0" fillId="6" borderId="0" xfId="0" applyFont="1" applyFill="1" applyBorder="1"/>
    <xf numFmtId="0" fontId="40" fillId="6" borderId="0" xfId="0" applyFont="1" applyFill="1" applyAlignment="1">
      <alignment vertical="center"/>
    </xf>
    <xf numFmtId="0" fontId="46" fillId="6" borderId="1" xfId="0" applyFont="1" applyFill="1" applyBorder="1"/>
    <xf numFmtId="166" fontId="15" fillId="3" borderId="0" xfId="0" applyNumberFormat="1" applyFont="1" applyFill="1"/>
    <xf numFmtId="0" fontId="49" fillId="0" borderId="3" xfId="0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50" fillId="3" borderId="0" xfId="0" applyFont="1" applyFill="1" applyAlignment="1">
      <alignment vertical="center"/>
    </xf>
    <xf numFmtId="0" fontId="15" fillId="3" borderId="0" xfId="0" applyFont="1" applyFill="1"/>
    <xf numFmtId="0" fontId="15" fillId="3" borderId="0" xfId="0" applyFont="1" applyFill="1" applyBorder="1"/>
    <xf numFmtId="167" fontId="15" fillId="3" borderId="0" xfId="0" applyNumberFormat="1" applyFont="1" applyFill="1"/>
    <xf numFmtId="166" fontId="0" fillId="7" borderId="0" xfId="0" applyNumberFormat="1" applyFill="1"/>
    <xf numFmtId="2" fontId="15" fillId="3" borderId="0" xfId="0" applyNumberFormat="1" applyFont="1" applyFill="1"/>
    <xf numFmtId="0" fontId="14" fillId="6" borderId="0" xfId="0" applyFont="1" applyFill="1" applyAlignment="1">
      <alignment vertical="center"/>
    </xf>
    <xf numFmtId="165" fontId="34" fillId="6" borderId="0" xfId="0" applyNumberFormat="1" applyFont="1" applyFill="1" applyBorder="1" applyAlignment="1">
      <alignment vertical="center"/>
    </xf>
    <xf numFmtId="0" fontId="41" fillId="6" borderId="0" xfId="0" applyFont="1" applyFill="1"/>
    <xf numFmtId="0" fontId="17" fillId="6" borderId="0" xfId="0" applyFont="1" applyFill="1" applyAlignment="1">
      <alignment vertical="center"/>
    </xf>
    <xf numFmtId="3" fontId="0" fillId="3" borderId="0" xfId="0" applyNumberFormat="1" applyFont="1" applyFill="1"/>
    <xf numFmtId="0" fontId="49" fillId="7" borderId="0" xfId="0" applyFont="1" applyFill="1" applyAlignment="1">
      <alignment vertical="center"/>
    </xf>
    <xf numFmtId="167" fontId="15" fillId="7" borderId="0" xfId="0" applyNumberFormat="1" applyFont="1" applyFill="1"/>
    <xf numFmtId="0" fontId="15" fillId="0" borderId="0" xfId="0" applyFont="1"/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6" borderId="0" xfId="0" applyFont="1" applyFill="1"/>
    <xf numFmtId="4" fontId="0" fillId="6" borderId="1" xfId="0" applyNumberForma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2" fontId="14" fillId="0" borderId="0" xfId="0" applyNumberFormat="1" applyFont="1" applyAlignment="1">
      <alignment vertical="center"/>
    </xf>
    <xf numFmtId="0" fontId="0" fillId="0" borderId="0" xfId="0" applyFont="1"/>
    <xf numFmtId="2" fontId="0" fillId="0" borderId="0" xfId="0" applyNumberFormat="1" applyFont="1"/>
    <xf numFmtId="0" fontId="40" fillId="0" borderId="0" xfId="0" applyFont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7" fillId="3" borderId="32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vertical="center"/>
    </xf>
    <xf numFmtId="165" fontId="17" fillId="3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vertical="center"/>
    </xf>
    <xf numFmtId="165" fontId="17" fillId="3" borderId="26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66" fontId="17" fillId="3" borderId="1" xfId="0" applyNumberFormat="1" applyFont="1" applyFill="1" applyBorder="1" applyAlignment="1">
      <alignment vertical="center"/>
    </xf>
    <xf numFmtId="0" fontId="14" fillId="3" borderId="26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 wrapText="1"/>
    </xf>
    <xf numFmtId="1" fontId="17" fillId="3" borderId="3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66" fontId="17" fillId="3" borderId="44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4" fontId="14" fillId="3" borderId="21" xfId="0" applyNumberFormat="1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2" fontId="14" fillId="0" borderId="21" xfId="0" applyNumberFormat="1" applyFont="1" applyFill="1" applyBorder="1" applyAlignment="1">
      <alignment vertical="center"/>
    </xf>
    <xf numFmtId="2" fontId="52" fillId="0" borderId="21" xfId="0" applyNumberFormat="1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52" fillId="3" borderId="32" xfId="0" applyFont="1" applyFill="1" applyBorder="1" applyAlignment="1">
      <alignment horizontal="center" vertical="center" wrapText="1"/>
    </xf>
    <xf numFmtId="166" fontId="52" fillId="3" borderId="32" xfId="0" applyNumberFormat="1" applyFont="1" applyFill="1" applyBorder="1" applyAlignment="1">
      <alignment horizontal="center" vertical="center" wrapText="1"/>
    </xf>
    <xf numFmtId="165" fontId="17" fillId="3" borderId="21" xfId="0" applyNumberFormat="1" applyFont="1" applyFill="1" applyBorder="1" applyAlignment="1">
      <alignment vertical="center"/>
    </xf>
    <xf numFmtId="2" fontId="14" fillId="0" borderId="24" xfId="0" applyNumberFormat="1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14" fillId="3" borderId="22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2" fontId="14" fillId="0" borderId="21" xfId="0" applyNumberFormat="1" applyFont="1" applyFill="1" applyBorder="1" applyAlignment="1">
      <alignment horizontal="center" vertical="center"/>
    </xf>
    <xf numFmtId="165" fontId="14" fillId="3" borderId="21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166" fontId="52" fillId="3" borderId="1" xfId="0" applyNumberFormat="1" applyFont="1" applyFill="1" applyBorder="1" applyAlignment="1">
      <alignment vertical="center"/>
    </xf>
    <xf numFmtId="0" fontId="52" fillId="3" borderId="1" xfId="0" applyFont="1" applyFill="1" applyBorder="1" applyAlignment="1">
      <alignment vertical="center"/>
    </xf>
    <xf numFmtId="2" fontId="52" fillId="3" borderId="1" xfId="0" applyNumberFormat="1" applyFont="1" applyFill="1" applyBorder="1" applyAlignment="1">
      <alignment vertical="center"/>
    </xf>
    <xf numFmtId="166" fontId="52" fillId="3" borderId="21" xfId="0" applyNumberFormat="1" applyFont="1" applyFill="1" applyBorder="1" applyAlignment="1">
      <alignment vertical="center"/>
    </xf>
    <xf numFmtId="0" fontId="52" fillId="3" borderId="21" xfId="0" applyFont="1" applyFill="1" applyBorder="1" applyAlignment="1">
      <alignment vertical="center"/>
    </xf>
    <xf numFmtId="2" fontId="52" fillId="3" borderId="21" xfId="0" applyNumberFormat="1" applyFont="1" applyFill="1" applyBorder="1" applyAlignment="1">
      <alignment vertical="center"/>
    </xf>
    <xf numFmtId="2" fontId="14" fillId="3" borderId="21" xfId="0" applyNumberFormat="1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165" fontId="17" fillId="3" borderId="12" xfId="0" applyNumberFormat="1" applyFont="1" applyFill="1" applyBorder="1" applyAlignment="1">
      <alignment vertical="center"/>
    </xf>
    <xf numFmtId="2" fontId="17" fillId="3" borderId="12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166" fontId="17" fillId="0" borderId="12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vertical="center"/>
    </xf>
    <xf numFmtId="2" fontId="52" fillId="3" borderId="37" xfId="0" applyNumberFormat="1" applyFont="1" applyFill="1" applyBorder="1" applyAlignment="1">
      <alignment vertical="center"/>
    </xf>
    <xf numFmtId="165" fontId="52" fillId="3" borderId="47" xfId="0" applyNumberFormat="1" applyFont="1" applyFill="1" applyBorder="1" applyAlignment="1">
      <alignment vertical="center"/>
    </xf>
    <xf numFmtId="2" fontId="52" fillId="3" borderId="47" xfId="0" applyNumberFormat="1" applyFont="1" applyFill="1" applyBorder="1" applyAlignment="1">
      <alignment vertical="center"/>
    </xf>
    <xf numFmtId="2" fontId="52" fillId="0" borderId="47" xfId="0" applyNumberFormat="1" applyFont="1" applyFill="1" applyBorder="1" applyAlignment="1">
      <alignment horizontal="center" vertical="center"/>
    </xf>
    <xf numFmtId="165" fontId="52" fillId="3" borderId="46" xfId="0" applyNumberFormat="1" applyFont="1" applyFill="1" applyBorder="1" applyAlignment="1">
      <alignment vertical="center"/>
    </xf>
    <xf numFmtId="2" fontId="17" fillId="3" borderId="21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165" fontId="17" fillId="3" borderId="32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24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" fillId="6" borderId="10" xfId="0" applyFont="1" applyFill="1" applyBorder="1" applyAlignment="1">
      <alignment horizontal="left" vertical="center" wrapText="1"/>
    </xf>
    <xf numFmtId="166" fontId="14" fillId="0" borderId="1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0" fontId="20" fillId="0" borderId="51" xfId="0" applyFont="1" applyBorder="1" applyAlignment="1">
      <alignment horizontal="center"/>
    </xf>
    <xf numFmtId="0" fontId="20" fillId="0" borderId="52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wrapText="1"/>
    </xf>
    <xf numFmtId="0" fontId="20" fillId="6" borderId="3" xfId="0" applyFont="1" applyFill="1" applyBorder="1" applyAlignment="1">
      <alignment wrapText="1"/>
    </xf>
    <xf numFmtId="0" fontId="17" fillId="6" borderId="1" xfId="0" applyFont="1" applyFill="1" applyBorder="1" applyAlignment="1">
      <alignment vertical="center"/>
    </xf>
    <xf numFmtId="0" fontId="5" fillId="0" borderId="16" xfId="0" applyFont="1" applyBorder="1" applyAlignment="1">
      <alignment horizontal="left"/>
    </xf>
    <xf numFmtId="0" fontId="20" fillId="6" borderId="3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right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/>
    </xf>
    <xf numFmtId="0" fontId="7" fillId="6" borderId="10" xfId="0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6" borderId="21" xfId="0" applyFont="1" applyFill="1" applyBorder="1"/>
    <xf numFmtId="0" fontId="0" fillId="6" borderId="1" xfId="0" applyFont="1" applyFill="1" applyBorder="1"/>
    <xf numFmtId="0" fontId="52" fillId="4" borderId="29" xfId="0" applyFont="1" applyFill="1" applyBorder="1" applyAlignment="1">
      <alignment horizontal="center" vertical="center"/>
    </xf>
    <xf numFmtId="0" fontId="52" fillId="4" borderId="30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167" fontId="1" fillId="0" borderId="10" xfId="0" applyNumberFormat="1" applyFont="1" applyBorder="1" applyAlignment="1">
      <alignment horizontal="left" vertical="center" wrapText="1"/>
    </xf>
    <xf numFmtId="167" fontId="1" fillId="0" borderId="18" xfId="0" applyNumberFormat="1" applyFont="1" applyBorder="1" applyAlignment="1">
      <alignment horizontal="left" vertical="center" wrapText="1"/>
    </xf>
    <xf numFmtId="0" fontId="1" fillId="0" borderId="0" xfId="0" applyFont="1"/>
    <xf numFmtId="0" fontId="52" fillId="4" borderId="26" xfId="0" applyFont="1" applyFill="1" applyBorder="1" applyAlignment="1">
      <alignment horizontal="left" vertical="center"/>
    </xf>
    <xf numFmtId="0" fontId="34" fillId="3" borderId="35" xfId="0" applyFont="1" applyFill="1" applyBorder="1" applyAlignment="1">
      <alignment horizontal="center" vertical="center" wrapText="1"/>
    </xf>
    <xf numFmtId="165" fontId="0" fillId="0" borderId="0" xfId="0" applyNumberFormat="1" applyFont="1"/>
    <xf numFmtId="4" fontId="3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" fillId="6" borderId="10" xfId="0" applyNumberFormat="1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 vertical="center" wrapText="1"/>
    </xf>
    <xf numFmtId="0" fontId="27" fillId="6" borderId="0" xfId="0" applyFont="1" applyFill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2" fontId="1" fillId="6" borderId="10" xfId="0" applyNumberFormat="1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67" fontId="1" fillId="6" borderId="10" xfId="0" applyNumberFormat="1" applyFont="1" applyFill="1" applyBorder="1" applyAlignment="1">
      <alignment horizontal="left" vertical="center" wrapText="1"/>
    </xf>
    <xf numFmtId="4" fontId="1" fillId="6" borderId="17" xfId="0" applyNumberFormat="1" applyFont="1" applyFill="1" applyBorder="1" applyAlignment="1">
      <alignment horizontal="left" vertical="center" wrapText="1"/>
    </xf>
    <xf numFmtId="166" fontId="1" fillId="6" borderId="10" xfId="0" applyNumberFormat="1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vertical="center"/>
    </xf>
    <xf numFmtId="0" fontId="54" fillId="0" borderId="1" xfId="0" applyFont="1" applyBorder="1"/>
    <xf numFmtId="0" fontId="55" fillId="3" borderId="36" xfId="0" applyFont="1" applyFill="1" applyBorder="1" applyAlignment="1">
      <alignment horizontal="left" vertical="center" wrapText="1"/>
    </xf>
    <xf numFmtId="0" fontId="55" fillId="3" borderId="37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vertical="center"/>
    </xf>
    <xf numFmtId="4" fontId="17" fillId="6" borderId="1" xfId="0" applyNumberFormat="1" applyFont="1" applyFill="1" applyBorder="1" applyAlignment="1">
      <alignment vertical="center"/>
    </xf>
    <xf numFmtId="0" fontId="14" fillId="6" borderId="30" xfId="0" applyFont="1" applyFill="1" applyBorder="1" applyAlignment="1">
      <alignment horizontal="left" vertical="center" wrapText="1"/>
    </xf>
    <xf numFmtId="4" fontId="14" fillId="6" borderId="24" xfId="0" applyNumberFormat="1" applyFont="1" applyFill="1" applyBorder="1" applyAlignment="1">
      <alignment vertical="center"/>
    </xf>
    <xf numFmtId="4" fontId="14" fillId="6" borderId="21" xfId="0" applyNumberFormat="1" applyFont="1" applyFill="1" applyBorder="1" applyAlignment="1">
      <alignment vertical="center"/>
    </xf>
    <xf numFmtId="2" fontId="14" fillId="6" borderId="24" xfId="0" applyNumberFormat="1" applyFont="1" applyFill="1" applyBorder="1" applyAlignment="1">
      <alignment vertical="center"/>
    </xf>
    <xf numFmtId="165" fontId="17" fillId="6" borderId="1" xfId="0" applyNumberFormat="1" applyFont="1" applyFill="1" applyBorder="1" applyAlignment="1">
      <alignment vertical="center"/>
    </xf>
    <xf numFmtId="0" fontId="14" fillId="6" borderId="11" xfId="0" applyFont="1" applyFill="1" applyBorder="1" applyAlignment="1">
      <alignment vertical="center" wrapText="1"/>
    </xf>
    <xf numFmtId="0" fontId="14" fillId="6" borderId="24" xfId="0" applyFont="1" applyFill="1" applyBorder="1" applyAlignment="1">
      <alignment vertical="center"/>
    </xf>
    <xf numFmtId="165" fontId="14" fillId="6" borderId="22" xfId="0" applyNumberFormat="1" applyFont="1" applyFill="1" applyBorder="1" applyAlignment="1">
      <alignment vertical="center"/>
    </xf>
    <xf numFmtId="2" fontId="14" fillId="6" borderId="1" xfId="0" applyNumberFormat="1" applyFont="1" applyFill="1" applyBorder="1" applyAlignment="1">
      <alignment vertical="center"/>
    </xf>
    <xf numFmtId="2" fontId="17" fillId="6" borderId="1" xfId="0" applyNumberFormat="1" applyFont="1" applyFill="1" applyBorder="1" applyAlignment="1">
      <alignment vertical="center"/>
    </xf>
    <xf numFmtId="2" fontId="53" fillId="6" borderId="1" xfId="0" applyNumberFormat="1" applyFont="1" applyFill="1" applyBorder="1" applyAlignment="1">
      <alignment vertical="center"/>
    </xf>
    <xf numFmtId="0" fontId="53" fillId="6" borderId="1" xfId="0" applyFont="1" applyFill="1" applyBorder="1" applyAlignment="1">
      <alignment vertical="center"/>
    </xf>
    <xf numFmtId="166" fontId="52" fillId="6" borderId="1" xfId="0" applyNumberFormat="1" applyFont="1" applyFill="1" applyBorder="1" applyAlignment="1">
      <alignment vertical="center"/>
    </xf>
    <xf numFmtId="166" fontId="52" fillId="6" borderId="21" xfId="0" applyNumberFormat="1" applyFont="1" applyFill="1" applyBorder="1" applyAlignment="1">
      <alignment vertical="center"/>
    </xf>
    <xf numFmtId="0" fontId="14" fillId="6" borderId="21" xfId="0" applyFont="1" applyFill="1" applyBorder="1" applyAlignment="1">
      <alignment vertical="center"/>
    </xf>
    <xf numFmtId="165" fontId="17" fillId="6" borderId="12" xfId="0" applyNumberFormat="1" applyFont="1" applyFill="1" applyBorder="1" applyAlignment="1">
      <alignment vertical="center"/>
    </xf>
    <xf numFmtId="0" fontId="14" fillId="6" borderId="22" xfId="0" applyFont="1" applyFill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4" fontId="14" fillId="6" borderId="1" xfId="0" applyNumberFormat="1" applyFont="1" applyFill="1" applyBorder="1" applyAlignment="1">
      <alignment vertical="center"/>
    </xf>
    <xf numFmtId="2" fontId="0" fillId="6" borderId="0" xfId="0" applyNumberFormat="1" applyFont="1" applyFill="1"/>
    <xf numFmtId="165" fontId="0" fillId="6" borderId="0" xfId="0" applyNumberFormat="1" applyFont="1" applyFill="1"/>
    <xf numFmtId="165" fontId="56" fillId="0" borderId="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3" fillId="3" borderId="21" xfId="0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" fontId="53" fillId="3" borderId="1" xfId="0" applyNumberFormat="1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6" borderId="45" xfId="0" applyFont="1" applyFill="1" applyBorder="1" applyAlignment="1">
      <alignment horizontal="left" vertical="center" wrapText="1"/>
    </xf>
    <xf numFmtId="169" fontId="14" fillId="0" borderId="1" xfId="0" applyNumberFormat="1" applyFont="1" applyBorder="1" applyAlignment="1">
      <alignment vertical="center"/>
    </xf>
    <xf numFmtId="166" fontId="14" fillId="0" borderId="24" xfId="0" applyNumberFormat="1" applyFont="1" applyBorder="1" applyAlignment="1">
      <alignment vertical="center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1" xfId="0" applyFont="1" applyFill="1" applyBorder="1" applyAlignment="1">
      <alignment vertical="center"/>
    </xf>
    <xf numFmtId="0" fontId="13" fillId="12" borderId="25" xfId="0" applyFont="1" applyFill="1" applyBorder="1" applyAlignment="1">
      <alignment vertical="center"/>
    </xf>
    <xf numFmtId="166" fontId="14" fillId="6" borderId="11" xfId="0" applyNumberFormat="1" applyFont="1" applyFill="1" applyBorder="1" applyAlignment="1">
      <alignment vertical="center"/>
    </xf>
    <xf numFmtId="0" fontId="1" fillId="6" borderId="1" xfId="0" applyFont="1" applyFill="1" applyBorder="1"/>
    <xf numFmtId="165" fontId="52" fillId="6" borderId="47" xfId="0" applyNumberFormat="1" applyFont="1" applyFill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37" fillId="4" borderId="1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37" fillId="6" borderId="0" xfId="0" applyFont="1" applyFill="1" applyAlignment="1">
      <alignment horizontal="center" vertical="center"/>
    </xf>
    <xf numFmtId="0" fontId="34" fillId="6" borderId="21" xfId="0" applyFont="1" applyFill="1" applyBorder="1"/>
    <xf numFmtId="0" fontId="34" fillId="6" borderId="1" xfId="0" applyFont="1" applyFill="1" applyBorder="1"/>
    <xf numFmtId="165" fontId="20" fillId="0" borderId="3" xfId="0" applyNumberFormat="1" applyFont="1" applyBorder="1" applyAlignment="1">
      <alignment horizontal="center"/>
    </xf>
    <xf numFmtId="0" fontId="52" fillId="4" borderId="29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vertical="center"/>
    </xf>
    <xf numFmtId="0" fontId="0" fillId="0" borderId="1" xfId="0" applyBorder="1" applyAlignment="1"/>
    <xf numFmtId="166" fontId="44" fillId="6" borderId="1" xfId="0" applyNumberFormat="1" applyFont="1" applyFill="1" applyBorder="1" applyAlignment="1">
      <alignment horizontal="center" vertical="center" wrapText="1"/>
    </xf>
    <xf numFmtId="165" fontId="43" fillId="10" borderId="53" xfId="0" applyNumberFormat="1" applyFont="1" applyFill="1" applyBorder="1" applyAlignment="1">
      <alignment horizontal="center" vertical="center" wrapText="1"/>
    </xf>
    <xf numFmtId="1" fontId="29" fillId="10" borderId="54" xfId="0" applyNumberFormat="1" applyFont="1" applyFill="1" applyBorder="1" applyAlignment="1">
      <alignment horizontal="center" vertical="center" wrapText="1"/>
    </xf>
    <xf numFmtId="165" fontId="43" fillId="10" borderId="46" xfId="0" applyNumberFormat="1" applyFont="1" applyFill="1" applyBorder="1" applyAlignment="1">
      <alignment horizontal="center" vertical="center" wrapText="1"/>
    </xf>
    <xf numFmtId="165" fontId="43" fillId="10" borderId="48" xfId="0" applyNumberFormat="1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vertical="center"/>
    </xf>
    <xf numFmtId="0" fontId="52" fillId="6" borderId="21" xfId="0" applyFont="1" applyFill="1" applyBorder="1" applyAlignment="1">
      <alignment vertical="center"/>
    </xf>
    <xf numFmtId="0" fontId="17" fillId="6" borderId="22" xfId="0" applyFont="1" applyFill="1" applyBorder="1" applyAlignment="1">
      <alignment vertical="center"/>
    </xf>
    <xf numFmtId="166" fontId="17" fillId="6" borderId="1" xfId="0" applyNumberFormat="1" applyFont="1" applyFill="1" applyBorder="1" applyAlignment="1">
      <alignment vertical="center"/>
    </xf>
    <xf numFmtId="2" fontId="17" fillId="6" borderId="21" xfId="0" applyNumberFormat="1" applyFont="1" applyFill="1" applyBorder="1" applyAlignment="1">
      <alignment vertical="center"/>
    </xf>
    <xf numFmtId="2" fontId="17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66" fontId="17" fillId="6" borderId="12" xfId="0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2" fontId="52" fillId="6" borderId="47" xfId="0" applyNumberFormat="1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40" fillId="6" borderId="0" xfId="0" applyFont="1" applyFill="1" applyAlignment="1">
      <alignment horizontal="right" vertical="center" wrapText="1"/>
    </xf>
    <xf numFmtId="165" fontId="17" fillId="6" borderId="1" xfId="0" applyNumberFormat="1" applyFont="1" applyFill="1" applyBorder="1" applyAlignment="1">
      <alignment horizontal="center" vertical="center"/>
    </xf>
    <xf numFmtId="166" fontId="17" fillId="6" borderId="1" xfId="0" applyNumberFormat="1" applyFont="1" applyFill="1" applyBorder="1" applyAlignment="1">
      <alignment horizontal="center" vertical="center"/>
    </xf>
    <xf numFmtId="165" fontId="56" fillId="6" borderId="1" xfId="0" applyNumberFormat="1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vertical="center"/>
    </xf>
    <xf numFmtId="1" fontId="14" fillId="6" borderId="1" xfId="0" applyNumberFormat="1" applyFont="1" applyFill="1" applyBorder="1" applyAlignment="1">
      <alignment vertical="center"/>
    </xf>
    <xf numFmtId="4" fontId="14" fillId="6" borderId="0" xfId="0" applyNumberFormat="1" applyFont="1" applyFill="1" applyAlignment="1">
      <alignment vertical="center"/>
    </xf>
    <xf numFmtId="165" fontId="44" fillId="6" borderId="21" xfId="0" applyNumberFormat="1" applyFont="1" applyFill="1" applyBorder="1" applyAlignment="1">
      <alignment horizontal="center" vertical="center" wrapText="1"/>
    </xf>
    <xf numFmtId="166" fontId="44" fillId="6" borderId="21" xfId="0" applyNumberFormat="1" applyFont="1" applyFill="1" applyBorder="1" applyAlignment="1">
      <alignment horizontal="center" vertical="center" wrapText="1"/>
    </xf>
    <xf numFmtId="165" fontId="44" fillId="6" borderId="1" xfId="0" applyNumberFormat="1" applyFont="1" applyFill="1" applyBorder="1" applyAlignment="1">
      <alignment horizontal="center" vertical="center" wrapText="1"/>
    </xf>
    <xf numFmtId="165" fontId="44" fillId="6" borderId="22" xfId="0" applyNumberFormat="1" applyFont="1" applyFill="1" applyBorder="1" applyAlignment="1">
      <alignment horizontal="center" vertical="center" wrapText="1"/>
    </xf>
    <xf numFmtId="166" fontId="44" fillId="6" borderId="12" xfId="0" applyNumberFormat="1" applyFont="1" applyFill="1" applyBorder="1" applyAlignment="1">
      <alignment horizontal="center" vertical="center" wrapText="1"/>
    </xf>
    <xf numFmtId="165" fontId="44" fillId="6" borderId="12" xfId="0" applyNumberFormat="1" applyFont="1" applyFill="1" applyBorder="1" applyAlignment="1">
      <alignment horizontal="center" vertical="center" wrapText="1"/>
    </xf>
    <xf numFmtId="2" fontId="44" fillId="6" borderId="21" xfId="0" applyNumberFormat="1" applyFont="1" applyFill="1" applyBorder="1" applyAlignment="1">
      <alignment horizontal="center" vertical="center" wrapText="1"/>
    </xf>
    <xf numFmtId="2" fontId="44" fillId="6" borderId="1" xfId="0" applyNumberFormat="1" applyFont="1" applyFill="1" applyBorder="1" applyAlignment="1">
      <alignment horizontal="center" vertical="center" wrapText="1"/>
    </xf>
    <xf numFmtId="0" fontId="63" fillId="0" borderId="1" xfId="0" applyFont="1" applyBorder="1"/>
    <xf numFmtId="0" fontId="63" fillId="6" borderId="1" xfId="0" applyFont="1" applyFill="1" applyBorder="1"/>
    <xf numFmtId="0" fontId="63" fillId="0" borderId="1" xfId="3" applyFont="1" applyBorder="1"/>
    <xf numFmtId="0" fontId="47" fillId="6" borderId="0" xfId="0" applyFont="1" applyFill="1"/>
    <xf numFmtId="0" fontId="47" fillId="0" borderId="0" xfId="0" applyFont="1"/>
    <xf numFmtId="0" fontId="47" fillId="6" borderId="1" xfId="0" applyFont="1" applyFill="1" applyBorder="1"/>
    <xf numFmtId="166" fontId="14" fillId="0" borderId="0" xfId="0" applyNumberFormat="1" applyFont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2" fontId="23" fillId="0" borderId="3" xfId="0" applyNumberFormat="1" applyFont="1" applyBorder="1"/>
    <xf numFmtId="2" fontId="23" fillId="0" borderId="5" xfId="0" applyNumberFormat="1" applyFont="1" applyBorder="1"/>
    <xf numFmtId="165" fontId="23" fillId="0" borderId="3" xfId="0" applyNumberFormat="1" applyFont="1" applyBorder="1"/>
    <xf numFmtId="2" fontId="23" fillId="2" borderId="3" xfId="0" applyNumberFormat="1" applyFont="1" applyFill="1" applyBorder="1"/>
    <xf numFmtId="165" fontId="23" fillId="2" borderId="3" xfId="0" applyNumberFormat="1" applyFont="1" applyFill="1" applyBorder="1"/>
    <xf numFmtId="2" fontId="23" fillId="0" borderId="19" xfId="0" applyNumberFormat="1" applyFont="1" applyBorder="1"/>
    <xf numFmtId="1" fontId="23" fillId="2" borderId="3" xfId="0" applyNumberFormat="1" applyFont="1" applyFill="1" applyBorder="1"/>
    <xf numFmtId="165" fontId="20" fillId="2" borderId="3" xfId="0" applyNumberFormat="1" applyFont="1" applyFill="1" applyBorder="1"/>
    <xf numFmtId="4" fontId="23" fillId="0" borderId="3" xfId="0" applyNumberFormat="1" applyFont="1" applyBorder="1"/>
    <xf numFmtId="4" fontId="20" fillId="0" borderId="3" xfId="0" applyNumberFormat="1" applyFont="1" applyBorder="1"/>
    <xf numFmtId="4" fontId="23" fillId="0" borderId="19" xfId="0" applyNumberFormat="1" applyFont="1" applyBorder="1"/>
    <xf numFmtId="2" fontId="1" fillId="0" borderId="1" xfId="0" applyNumberFormat="1" applyFont="1" applyBorder="1" applyAlignment="1">
      <alignment horizontal="left" vertical="center" wrapText="1"/>
    </xf>
    <xf numFmtId="165" fontId="1" fillId="6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6" borderId="10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3" fontId="1" fillId="6" borderId="16" xfId="0" applyNumberFormat="1" applyFont="1" applyFill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170" fontId="1" fillId="6" borderId="10" xfId="0" applyNumberFormat="1" applyFont="1" applyFill="1" applyBorder="1" applyAlignment="1">
      <alignment horizontal="left" vertical="center" wrapText="1"/>
    </xf>
    <xf numFmtId="170" fontId="1" fillId="0" borderId="16" xfId="0" applyNumberFormat="1" applyFont="1" applyBorder="1" applyAlignment="1">
      <alignment horizontal="left" vertical="center" wrapText="1"/>
    </xf>
    <xf numFmtId="170" fontId="1" fillId="6" borderId="16" xfId="0" applyNumberFormat="1" applyFont="1" applyFill="1" applyBorder="1" applyAlignment="1">
      <alignment horizontal="left" vertical="center" wrapText="1"/>
    </xf>
    <xf numFmtId="170" fontId="1" fillId="0" borderId="18" xfId="0" applyNumberFormat="1" applyFont="1" applyBorder="1" applyAlignment="1">
      <alignment horizontal="left" vertical="center" wrapText="1"/>
    </xf>
    <xf numFmtId="168" fontId="1" fillId="0" borderId="17" xfId="0" applyNumberFormat="1" applyFont="1" applyBorder="1" applyAlignment="1">
      <alignment horizontal="left" vertical="center" wrapText="1"/>
    </xf>
    <xf numFmtId="168" fontId="1" fillId="6" borderId="17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left" vertical="center" wrapText="1"/>
    </xf>
    <xf numFmtId="168" fontId="1" fillId="6" borderId="10" xfId="0" applyNumberFormat="1" applyFont="1" applyFill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6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6" borderId="10" xfId="0" applyFont="1" applyFill="1" applyBorder="1" applyAlignment="1">
      <alignment horizontal="left" vertical="center" wrapText="1"/>
    </xf>
    <xf numFmtId="166" fontId="64" fillId="0" borderId="10" xfId="0" applyNumberFormat="1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left" vertical="center" wrapText="1"/>
    </xf>
    <xf numFmtId="3" fontId="64" fillId="6" borderId="10" xfId="0" applyNumberFormat="1" applyFont="1" applyFill="1" applyBorder="1" applyAlignment="1">
      <alignment horizontal="left" vertical="center" wrapText="1"/>
    </xf>
    <xf numFmtId="168" fontId="1" fillId="6" borderId="1" xfId="0" applyNumberFormat="1" applyFont="1" applyFill="1" applyBorder="1" applyAlignment="1">
      <alignment horizontal="left" vertical="center" wrapText="1"/>
    </xf>
    <xf numFmtId="166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165" fontId="1" fillId="6" borderId="1" xfId="0" applyNumberFormat="1" applyFont="1" applyFill="1" applyBorder="1" applyAlignment="1">
      <alignment horizontal="left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8" fontId="34" fillId="0" borderId="1" xfId="2" applyNumberFormat="1" applyFont="1" applyFill="1" applyBorder="1" applyAlignment="1" applyProtection="1">
      <alignment horizontal="center" vertical="center" wrapText="1"/>
    </xf>
    <xf numFmtId="168" fontId="34" fillId="0" borderId="1" xfId="2" applyNumberFormat="1" applyFont="1" applyFill="1" applyBorder="1" applyAlignment="1" applyProtection="1">
      <alignment horizontal="center" vertical="center" wrapText="1"/>
      <protection locked="0"/>
    </xf>
    <xf numFmtId="168" fontId="34" fillId="0" borderId="1" xfId="2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right" vertical="center" wrapText="1"/>
    </xf>
    <xf numFmtId="0" fontId="0" fillId="0" borderId="0" xfId="0" applyFont="1" applyAlignment="1"/>
    <xf numFmtId="0" fontId="14" fillId="4" borderId="1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52" fillId="4" borderId="29" xfId="0" applyFont="1" applyFill="1" applyBorder="1" applyAlignment="1">
      <alignment horizontal="center" vertical="center"/>
    </xf>
    <xf numFmtId="0" fontId="52" fillId="4" borderId="30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left"/>
    </xf>
    <xf numFmtId="0" fontId="21" fillId="5" borderId="33" xfId="0" applyFont="1" applyFill="1" applyBorder="1" applyAlignment="1">
      <alignment horizontal="left"/>
    </xf>
    <xf numFmtId="0" fontId="0" fillId="5" borderId="33" xfId="0" applyFill="1" applyBorder="1" applyAlignment="1"/>
    <xf numFmtId="0" fontId="21" fillId="4" borderId="26" xfId="0" applyFont="1" applyFill="1" applyBorder="1" applyAlignment="1">
      <alignment horizontal="center" vertical="justify" wrapText="1"/>
    </xf>
    <xf numFmtId="0" fontId="21" fillId="4" borderId="29" xfId="0" applyFont="1" applyFill="1" applyBorder="1" applyAlignment="1">
      <alignment horizontal="center" vertical="justify" wrapText="1"/>
    </xf>
    <xf numFmtId="0" fontId="21" fillId="4" borderId="30" xfId="0" applyFont="1" applyFill="1" applyBorder="1" applyAlignment="1">
      <alignment horizontal="center" vertical="justify" wrapText="1"/>
    </xf>
    <xf numFmtId="0" fontId="22" fillId="0" borderId="33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wrapText="1"/>
    </xf>
    <xf numFmtId="0" fontId="21" fillId="4" borderId="33" xfId="0" applyFont="1" applyFill="1" applyBorder="1" applyAlignment="1">
      <alignment horizont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63" fillId="0" borderId="2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" xfId="0" applyFont="1" applyBorder="1" applyAlignment="1">
      <alignment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1" xfId="0" applyFont="1" applyBorder="1" applyAlignment="1">
      <alignment vertical="center"/>
    </xf>
  </cellXfs>
  <cellStyles count="4">
    <cellStyle name="Обычный" xfId="0" builtinId="0"/>
    <cellStyle name="Обычный 2" xfId="2"/>
    <cellStyle name="Обычный_подоход и инвесты" xfId="3"/>
    <cellStyle name="Финансовый" xfId="1" builtinId="3"/>
  </cellStyles>
  <dxfs count="0"/>
  <tableStyles count="0" defaultTableStyle="TableStyleMedium9" defaultPivotStyle="PivotStyleLight16"/>
  <colors>
    <mruColors>
      <color rgb="FF00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orozjuk/LOCALS~1/Temp/bat/&#1088;&#1072;&#1073;&#1086;&#1095;&#1072;&#1103;&#1103;%20&#1055;&#1088;&#1086;&#1075;&#1085;&#1086;&#1079;-2018-&#1081;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18 "/>
      <sheetName val="Приложение 2"/>
      <sheetName val="Прил 3 (расчет ИФО) (2)"/>
      <sheetName val="Прил 5 Прогноз по поселениям"/>
      <sheetName val="Прил 6 Инвестпроекты"/>
    </sheetNames>
    <sheetDataSet>
      <sheetData sheetId="0"/>
      <sheetData sheetId="1">
        <row r="229">
          <cell r="AJ229">
            <v>1.0486250078463373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K168"/>
  <sheetViews>
    <sheetView topLeftCell="A19" zoomScale="75" zoomScaleNormal="75" zoomScaleSheetLayoutView="75" workbookViewId="0">
      <selection activeCell="C26" sqref="C26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5.42578125" style="254" customWidth="1"/>
    <col min="6" max="6" width="18" bestFit="1" customWidth="1"/>
    <col min="7" max="8" width="18" customWidth="1"/>
    <col min="9" max="9" width="15.85546875" customWidth="1"/>
    <col min="10" max="10" width="17.7109375" customWidth="1"/>
  </cols>
  <sheetData>
    <row r="1" spans="1:10" ht="37.15" customHeight="1" x14ac:dyDescent="0.2">
      <c r="A1" s="631"/>
      <c r="B1" s="631"/>
      <c r="C1" s="631"/>
      <c r="D1" s="631"/>
      <c r="E1" s="631"/>
      <c r="F1" s="631"/>
      <c r="G1" s="427"/>
      <c r="H1" s="427"/>
      <c r="I1" s="617" t="s">
        <v>61</v>
      </c>
      <c r="J1" s="617"/>
    </row>
    <row r="2" spans="1:10" ht="39" customHeight="1" x14ac:dyDescent="0.2">
      <c r="A2" s="129"/>
      <c r="B2" s="129"/>
      <c r="C2" s="129"/>
      <c r="D2" s="129"/>
      <c r="E2" s="443"/>
      <c r="F2" s="129"/>
      <c r="G2" s="427"/>
      <c r="H2" s="427"/>
      <c r="I2" s="618" t="s">
        <v>450</v>
      </c>
      <c r="J2" s="618"/>
    </row>
    <row r="3" spans="1:10" ht="14.25" customHeight="1" x14ac:dyDescent="0.2">
      <c r="A3" s="1"/>
      <c r="B3" s="2"/>
      <c r="C3" s="1"/>
      <c r="D3" s="1"/>
      <c r="E3" s="443"/>
      <c r="F3" s="44"/>
      <c r="G3" s="428"/>
      <c r="H3" s="428"/>
    </row>
    <row r="4" spans="1:10" ht="51" customHeight="1" x14ac:dyDescent="0.2">
      <c r="A4" s="622" t="s">
        <v>451</v>
      </c>
      <c r="B4" s="622"/>
      <c r="C4" s="622"/>
      <c r="D4" s="622"/>
      <c r="E4" s="622"/>
      <c r="F4" s="622"/>
      <c r="G4" s="622"/>
      <c r="H4" s="622"/>
      <c r="I4" s="622"/>
      <c r="J4" s="622"/>
    </row>
    <row r="5" spans="1:10" ht="14.25" customHeight="1" x14ac:dyDescent="0.2">
      <c r="A5" s="37"/>
      <c r="B5" s="37"/>
      <c r="C5" s="37"/>
      <c r="D5" s="37"/>
      <c r="E5" s="444"/>
      <c r="F5" s="37"/>
      <c r="G5" s="426"/>
      <c r="H5" s="426"/>
    </row>
    <row r="6" spans="1:10" ht="21" customHeight="1" x14ac:dyDescent="0.2">
      <c r="A6" s="619" t="s">
        <v>7</v>
      </c>
      <c r="B6" s="628" t="s">
        <v>8</v>
      </c>
      <c r="C6" s="619" t="s">
        <v>154</v>
      </c>
      <c r="D6" s="619" t="s">
        <v>427</v>
      </c>
      <c r="E6" s="619" t="s">
        <v>428</v>
      </c>
      <c r="F6" s="625" t="s">
        <v>64</v>
      </c>
      <c r="G6" s="626"/>
      <c r="H6" s="626"/>
      <c r="I6" s="626"/>
      <c r="J6" s="627"/>
    </row>
    <row r="7" spans="1:10" ht="33" customHeight="1" x14ac:dyDescent="0.2">
      <c r="A7" s="620"/>
      <c r="B7" s="629"/>
      <c r="C7" s="620"/>
      <c r="D7" s="620"/>
      <c r="E7" s="620"/>
      <c r="F7" s="454" t="s">
        <v>429</v>
      </c>
      <c r="G7" s="454" t="s">
        <v>151</v>
      </c>
      <c r="H7" s="454" t="s">
        <v>151</v>
      </c>
      <c r="I7" s="623" t="s">
        <v>155</v>
      </c>
      <c r="J7" s="623" t="s">
        <v>430</v>
      </c>
    </row>
    <row r="8" spans="1:10" ht="22.9" customHeight="1" x14ac:dyDescent="0.2">
      <c r="A8" s="621"/>
      <c r="B8" s="630"/>
      <c r="C8" s="621"/>
      <c r="D8" s="621"/>
      <c r="E8" s="621"/>
      <c r="F8" s="174" t="s">
        <v>56</v>
      </c>
      <c r="G8" s="174" t="s">
        <v>420</v>
      </c>
      <c r="H8" s="174" t="s">
        <v>421</v>
      </c>
      <c r="I8" s="624"/>
      <c r="J8" s="624"/>
    </row>
    <row r="9" spans="1:10" ht="18.75" x14ac:dyDescent="0.2">
      <c r="A9" s="612" t="s">
        <v>9</v>
      </c>
      <c r="B9" s="613"/>
      <c r="C9" s="613"/>
      <c r="D9" s="613"/>
      <c r="E9" s="613"/>
      <c r="F9" s="613"/>
      <c r="G9" s="613"/>
      <c r="H9" s="613"/>
      <c r="I9" s="613"/>
      <c r="J9" s="613"/>
    </row>
    <row r="10" spans="1:10" ht="39" x14ac:dyDescent="0.2">
      <c r="A10" s="47" t="s">
        <v>81</v>
      </c>
      <c r="B10" s="67" t="s">
        <v>10</v>
      </c>
      <c r="C10" s="243">
        <f>'Приложение 2'!I227</f>
        <v>7.8719999999999999</v>
      </c>
      <c r="D10" s="243">
        <f>'Приложение 2'!J227</f>
        <v>8.5809999999999995</v>
      </c>
      <c r="E10" s="445">
        <f>'Приложение 2'!K227</f>
        <v>8.7529537400367001</v>
      </c>
      <c r="F10" s="243">
        <f>'Приложение 2'!L227</f>
        <v>9.5183340934693419</v>
      </c>
      <c r="G10" s="243">
        <f>F10</f>
        <v>9.5183340934693419</v>
      </c>
      <c r="H10" s="243">
        <f>F10</f>
        <v>9.5183340934693419</v>
      </c>
      <c r="I10" s="243">
        <f>'Приложение 2'!M227</f>
        <v>9.7545575838818745</v>
      </c>
      <c r="J10" s="243">
        <f>'Приложение 2'!N227</f>
        <v>10.110752951363317</v>
      </c>
    </row>
    <row r="11" spans="1:10" ht="18.75" x14ac:dyDescent="0.2">
      <c r="A11" s="106" t="s">
        <v>11</v>
      </c>
      <c r="B11" s="77"/>
      <c r="C11" s="246"/>
      <c r="D11" s="246"/>
      <c r="E11" s="452"/>
      <c r="F11" s="246"/>
      <c r="G11" s="246"/>
      <c r="H11" s="246"/>
      <c r="I11" s="246"/>
      <c r="J11" s="246"/>
    </row>
    <row r="12" spans="1:10" ht="37.5" x14ac:dyDescent="0.2">
      <c r="A12" s="81" t="s">
        <v>156</v>
      </c>
      <c r="B12" s="68" t="s">
        <v>10</v>
      </c>
      <c r="C12" s="245">
        <f>'Приложение 2'!I8</f>
        <v>7.8719999999999999</v>
      </c>
      <c r="D12" s="245">
        <f>'Приложение 2'!J8</f>
        <v>8.5809999999999995</v>
      </c>
      <c r="E12" s="442">
        <f>'Приложение 2'!K8</f>
        <v>8.7529537400367001</v>
      </c>
      <c r="F12" s="245">
        <f>'Приложение 2'!L8</f>
        <v>9.5183340934693419</v>
      </c>
      <c r="G12" s="245">
        <f>F12</f>
        <v>9.5183340934693419</v>
      </c>
      <c r="H12" s="245">
        <f>G12</f>
        <v>9.5183340934693419</v>
      </c>
      <c r="I12" s="245">
        <f>'Приложение 2'!M8</f>
        <v>9.7545575838818745</v>
      </c>
      <c r="J12" s="245">
        <f>'Приложение 2'!N8</f>
        <v>10.110752951363317</v>
      </c>
    </row>
    <row r="13" spans="1:10" ht="37.5" x14ac:dyDescent="0.2">
      <c r="A13" s="82" t="s">
        <v>157</v>
      </c>
      <c r="B13" s="68" t="s">
        <v>10</v>
      </c>
      <c r="C13" s="245">
        <f>'Приложение 2'!I9</f>
        <v>7.8719999999999999</v>
      </c>
      <c r="D13" s="245">
        <f>'Приложение 2'!J9</f>
        <v>8.5809999999999995</v>
      </c>
      <c r="E13" s="442">
        <f>'Приложение 2'!K9</f>
        <v>8.7529537400367001</v>
      </c>
      <c r="F13" s="245">
        <f>'Приложение 2'!L9</f>
        <v>9.5183340934693419</v>
      </c>
      <c r="G13" s="245">
        <f t="shared" ref="G13:H21" si="0">F13</f>
        <v>9.5183340934693419</v>
      </c>
      <c r="H13" s="245">
        <f t="shared" si="0"/>
        <v>9.5183340934693419</v>
      </c>
      <c r="I13" s="245">
        <f>'Приложение 2'!M9</f>
        <v>9.7545575838818745</v>
      </c>
      <c r="J13" s="245">
        <f>'Приложение 2'!N9</f>
        <v>10.110752951363317</v>
      </c>
    </row>
    <row r="14" spans="1:10" ht="18.75" x14ac:dyDescent="0.2">
      <c r="A14" s="83" t="s">
        <v>158</v>
      </c>
      <c r="B14" s="68" t="s">
        <v>10</v>
      </c>
      <c r="C14" s="245">
        <f>'Приложение 2'!I43</f>
        <v>0</v>
      </c>
      <c r="D14" s="245">
        <f>'Приложение 2'!J43</f>
        <v>0</v>
      </c>
      <c r="E14" s="442">
        <f>'Приложение 2'!K43</f>
        <v>0</v>
      </c>
      <c r="F14" s="245">
        <f>'Приложение 2'!L43</f>
        <v>0</v>
      </c>
      <c r="G14" s="245">
        <f t="shared" si="0"/>
        <v>0</v>
      </c>
      <c r="H14" s="245">
        <f t="shared" si="0"/>
        <v>0</v>
      </c>
      <c r="I14" s="245">
        <f>'Приложение 2'!M43</f>
        <v>0</v>
      </c>
      <c r="J14" s="245">
        <f>'Приложение 2'!N43</f>
        <v>0</v>
      </c>
    </row>
    <row r="15" spans="1:10" ht="18.75" x14ac:dyDescent="0.2">
      <c r="A15" s="83" t="s">
        <v>159</v>
      </c>
      <c r="B15" s="68" t="s">
        <v>10</v>
      </c>
      <c r="C15" s="245"/>
      <c r="D15" s="245"/>
      <c r="E15" s="442"/>
      <c r="F15" s="245"/>
      <c r="G15" s="245">
        <f t="shared" si="0"/>
        <v>0</v>
      </c>
      <c r="H15" s="245">
        <f t="shared" si="0"/>
        <v>0</v>
      </c>
      <c r="I15" s="245"/>
      <c r="J15" s="245"/>
    </row>
    <row r="16" spans="1:10" ht="18.75" x14ac:dyDescent="0.2">
      <c r="A16" s="83" t="s">
        <v>42</v>
      </c>
      <c r="B16" s="68" t="s">
        <v>10</v>
      </c>
      <c r="C16" s="245">
        <f>'Приложение 2'!I66</f>
        <v>0</v>
      </c>
      <c r="D16" s="245">
        <f>'Приложение 2'!J66</f>
        <v>0</v>
      </c>
      <c r="E16" s="442">
        <f>'Приложение 2'!K66</f>
        <v>0</v>
      </c>
      <c r="F16" s="245">
        <f>'Приложение 2'!L66</f>
        <v>0</v>
      </c>
      <c r="G16" s="245">
        <f t="shared" si="0"/>
        <v>0</v>
      </c>
      <c r="H16" s="245">
        <f t="shared" si="0"/>
        <v>0</v>
      </c>
      <c r="I16" s="245">
        <f>'Приложение 2'!M66</f>
        <v>0</v>
      </c>
      <c r="J16" s="245">
        <f>'Приложение 2'!N66</f>
        <v>0</v>
      </c>
    </row>
    <row r="17" spans="1:10" ht="18.75" x14ac:dyDescent="0.2">
      <c r="A17" s="83" t="s">
        <v>43</v>
      </c>
      <c r="B17" s="68" t="s">
        <v>10</v>
      </c>
      <c r="C17" s="245">
        <f>'Приложение 2'!I77-'Приложение 2'!I150</f>
        <v>0</v>
      </c>
      <c r="D17" s="245">
        <f>'Приложение 2'!J77</f>
        <v>0</v>
      </c>
      <c r="E17" s="442">
        <f>'Приложение 2'!K77</f>
        <v>0</v>
      </c>
      <c r="F17" s="245">
        <f>'Приложение 2'!L77</f>
        <v>0</v>
      </c>
      <c r="G17" s="245">
        <f t="shared" si="0"/>
        <v>0</v>
      </c>
      <c r="H17" s="245">
        <f t="shared" si="0"/>
        <v>0</v>
      </c>
      <c r="I17" s="245">
        <f>'Приложение 2'!M77</f>
        <v>0</v>
      </c>
      <c r="J17" s="245">
        <f>'Приложение 2'!N77</f>
        <v>0</v>
      </c>
    </row>
    <row r="18" spans="1:10" ht="40.5" customHeight="1" x14ac:dyDescent="0.2">
      <c r="A18" s="82" t="s">
        <v>160</v>
      </c>
      <c r="B18" s="68" t="s">
        <v>10</v>
      </c>
      <c r="C18" s="245">
        <f>'Приложение 2'!I157-'Приложение 2'!I160</f>
        <v>0</v>
      </c>
      <c r="D18" s="245">
        <f>'Приложение 2'!J157</f>
        <v>0</v>
      </c>
      <c r="E18" s="442">
        <f>'Приложение 2'!K157</f>
        <v>0</v>
      </c>
      <c r="F18" s="245">
        <f>'Приложение 2'!L157</f>
        <v>0</v>
      </c>
      <c r="G18" s="245">
        <f t="shared" si="0"/>
        <v>0</v>
      </c>
      <c r="H18" s="245">
        <f t="shared" si="0"/>
        <v>0</v>
      </c>
      <c r="I18" s="245">
        <f>'Приложение 2'!M157</f>
        <v>0</v>
      </c>
      <c r="J18" s="245">
        <f>'Приложение 2'!N157</f>
        <v>0</v>
      </c>
    </row>
    <row r="19" spans="1:10" ht="37.5" customHeight="1" x14ac:dyDescent="0.2">
      <c r="A19" s="81" t="s">
        <v>161</v>
      </c>
      <c r="B19" s="68" t="s">
        <v>10</v>
      </c>
      <c r="C19" s="245">
        <f>'Приложение 2'!I166</f>
        <v>0</v>
      </c>
      <c r="D19" s="245">
        <f>'Приложение 2'!J166</f>
        <v>0</v>
      </c>
      <c r="E19" s="442">
        <f>'Приложение 2'!K166</f>
        <v>0</v>
      </c>
      <c r="F19" s="245">
        <f>'Приложение 2'!L166</f>
        <v>0</v>
      </c>
      <c r="G19" s="245">
        <f t="shared" si="0"/>
        <v>0</v>
      </c>
      <c r="H19" s="245">
        <f t="shared" si="0"/>
        <v>0</v>
      </c>
      <c r="I19" s="245">
        <f>'Приложение 2'!M166</f>
        <v>0</v>
      </c>
      <c r="J19" s="245">
        <f>'Приложение 2'!N166</f>
        <v>0</v>
      </c>
    </row>
    <row r="20" spans="1:10" ht="37.5" customHeight="1" x14ac:dyDescent="0.2">
      <c r="A20" s="81"/>
      <c r="B20" s="68"/>
      <c r="C20" s="245">
        <f>C16+C17+C18+C19</f>
        <v>0</v>
      </c>
      <c r="D20" s="245">
        <f t="shared" ref="D20:J20" si="1">D16+D17+D18+D19</f>
        <v>0</v>
      </c>
      <c r="E20" s="245">
        <f t="shared" si="1"/>
        <v>0</v>
      </c>
      <c r="F20" s="245">
        <f t="shared" si="1"/>
        <v>0</v>
      </c>
      <c r="G20" s="245">
        <f t="shared" si="0"/>
        <v>0</v>
      </c>
      <c r="H20" s="245">
        <f t="shared" si="0"/>
        <v>0</v>
      </c>
      <c r="I20" s="245">
        <f t="shared" si="1"/>
        <v>0</v>
      </c>
      <c r="J20" s="245">
        <f t="shared" si="1"/>
        <v>0</v>
      </c>
    </row>
    <row r="21" spans="1:10" ht="18.75" x14ac:dyDescent="0.2">
      <c r="A21" s="83" t="s">
        <v>16</v>
      </c>
      <c r="B21" s="68" t="s">
        <v>10</v>
      </c>
      <c r="C21" s="244">
        <f>'Приложение 2'!I171</f>
        <v>0</v>
      </c>
      <c r="D21" s="244">
        <f>'Приложение 2'!J171</f>
        <v>0</v>
      </c>
      <c r="E21" s="447">
        <f>'Приложение 2'!K171</f>
        <v>0</v>
      </c>
      <c r="F21" s="244">
        <f>'Приложение 2'!L171</f>
        <v>0</v>
      </c>
      <c r="G21" s="245">
        <f t="shared" si="0"/>
        <v>0</v>
      </c>
      <c r="H21" s="245">
        <f t="shared" si="0"/>
        <v>0</v>
      </c>
      <c r="I21" s="245">
        <f>'Приложение 2'!M171</f>
        <v>0</v>
      </c>
      <c r="J21" s="245">
        <f>'Приложение 2'!N171</f>
        <v>0</v>
      </c>
    </row>
    <row r="22" spans="1:10" ht="37.5" x14ac:dyDescent="0.2">
      <c r="A22" s="81" t="s">
        <v>162</v>
      </c>
      <c r="B22" s="68" t="s">
        <v>10</v>
      </c>
      <c r="C22" s="244">
        <f>'Приложение 2'!I176</f>
        <v>0</v>
      </c>
      <c r="D22" s="244">
        <f>'Приложение 2'!J176</f>
        <v>0</v>
      </c>
      <c r="E22" s="447">
        <f>'Приложение 2'!K176</f>
        <v>0</v>
      </c>
      <c r="F22" s="244">
        <f>'Приложение 2'!L176</f>
        <v>0</v>
      </c>
      <c r="G22" s="245">
        <f t="shared" ref="G22:H22" si="2">F22</f>
        <v>0</v>
      </c>
      <c r="H22" s="245">
        <f t="shared" si="2"/>
        <v>0</v>
      </c>
      <c r="I22" s="245">
        <f>'Приложение 2'!M176</f>
        <v>0</v>
      </c>
      <c r="J22" s="245">
        <f>'Приложение 2'!N176</f>
        <v>0</v>
      </c>
    </row>
    <row r="23" spans="1:10" ht="18.75" x14ac:dyDescent="0.2">
      <c r="A23" s="83" t="s">
        <v>207</v>
      </c>
      <c r="B23" s="68" t="s">
        <v>10</v>
      </c>
      <c r="C23" s="244">
        <f>'Приложение 2'!I182</f>
        <v>0</v>
      </c>
      <c r="D23" s="244">
        <f>'Приложение 2'!J182</f>
        <v>0</v>
      </c>
      <c r="E23" s="447">
        <f>'Приложение 2'!K182</f>
        <v>0</v>
      </c>
      <c r="F23" s="244">
        <f>'Приложение 2'!L182</f>
        <v>0</v>
      </c>
      <c r="G23" s="245">
        <f t="shared" ref="G23:H23" si="3">F23</f>
        <v>0</v>
      </c>
      <c r="H23" s="245">
        <f t="shared" si="3"/>
        <v>0</v>
      </c>
      <c r="I23" s="245">
        <f>'Приложение 2'!M182</f>
        <v>0</v>
      </c>
      <c r="J23" s="245">
        <f>'Приложение 2'!N182</f>
        <v>0</v>
      </c>
    </row>
    <row r="24" spans="1:10" ht="18.75" x14ac:dyDescent="0.2">
      <c r="A24" s="83" t="s">
        <v>208</v>
      </c>
      <c r="B24" s="68" t="s">
        <v>10</v>
      </c>
      <c r="C24" s="244">
        <f>'Приложение 2'!I195</f>
        <v>0</v>
      </c>
      <c r="D24" s="244">
        <f>'Приложение 2'!J195</f>
        <v>0</v>
      </c>
      <c r="E24" s="447">
        <f>'Приложение 2'!K195</f>
        <v>0</v>
      </c>
      <c r="F24" s="244">
        <f>'Приложение 2'!L195</f>
        <v>0</v>
      </c>
      <c r="G24" s="245">
        <f t="shared" ref="G24:H24" si="4">F24</f>
        <v>0</v>
      </c>
      <c r="H24" s="245">
        <f t="shared" si="4"/>
        <v>0</v>
      </c>
      <c r="I24" s="245">
        <f>'Приложение 2'!M195</f>
        <v>0</v>
      </c>
      <c r="J24" s="245">
        <f>'Приложение 2'!N195</f>
        <v>0</v>
      </c>
    </row>
    <row r="25" spans="1:10" ht="18.75" x14ac:dyDescent="0.2">
      <c r="A25" s="83" t="s">
        <v>48</v>
      </c>
      <c r="B25" s="68" t="s">
        <v>10</v>
      </c>
      <c r="C25" s="244">
        <f>'Приложение 2'!I204+'Приложение 2'!I191</f>
        <v>0</v>
      </c>
      <c r="D25" s="244">
        <f>'Приложение 2'!J204+'Приложение 2'!J191</f>
        <v>0</v>
      </c>
      <c r="E25" s="447">
        <f>'Приложение 2'!K204+'Приложение 2'!K191</f>
        <v>0</v>
      </c>
      <c r="F25" s="244">
        <f>'Приложение 2'!L204+'Приложение 2'!L191</f>
        <v>0</v>
      </c>
      <c r="G25" s="245">
        <f t="shared" ref="G25:H25" si="5">F25</f>
        <v>0</v>
      </c>
      <c r="H25" s="245">
        <f t="shared" si="5"/>
        <v>0</v>
      </c>
      <c r="I25" s="245">
        <f>'Приложение 2'!M204+'Приложение 2'!M191</f>
        <v>0</v>
      </c>
      <c r="J25" s="245">
        <f>'Приложение 2'!N204+'Приложение 2'!N191</f>
        <v>0</v>
      </c>
    </row>
    <row r="26" spans="1:10" ht="58.5" x14ac:dyDescent="0.2">
      <c r="A26" s="47" t="s">
        <v>82</v>
      </c>
      <c r="B26" s="68" t="s">
        <v>10</v>
      </c>
      <c r="C26" s="244">
        <f>'Приложение 2'!I216</f>
        <v>0</v>
      </c>
      <c r="D26" s="244">
        <f>'Приложение 2'!J216</f>
        <v>0</v>
      </c>
      <c r="E26" s="447">
        <f>'Приложение 2'!K216</f>
        <v>0</v>
      </c>
      <c r="F26" s="244">
        <f>'Приложение 2'!L216</f>
        <v>0</v>
      </c>
      <c r="G26" s="245">
        <f t="shared" ref="G26:H26" si="6">F26</f>
        <v>0</v>
      </c>
      <c r="H26" s="245">
        <f t="shared" si="6"/>
        <v>0</v>
      </c>
      <c r="I26" s="245">
        <f>'Приложение 2'!M216</f>
        <v>0</v>
      </c>
      <c r="J26" s="245">
        <f>'Приложение 2'!N216</f>
        <v>0</v>
      </c>
    </row>
    <row r="27" spans="1:10" ht="44.25" customHeight="1" x14ac:dyDescent="0.2">
      <c r="A27" s="103" t="s">
        <v>101</v>
      </c>
      <c r="B27" s="75" t="s">
        <v>10</v>
      </c>
      <c r="C27" s="128">
        <f>'Приложение 2'!O227</f>
        <v>-3.5649999999999999</v>
      </c>
      <c r="D27" s="128">
        <f>'Приложение 2'!P227</f>
        <v>9.4E-2</v>
      </c>
      <c r="E27" s="448">
        <f>'Приложение 2'!Q227</f>
        <v>9.5883655933276996E-2</v>
      </c>
      <c r="F27" s="128">
        <f>'Приложение 2'!R227</f>
        <v>0.10426796466450509</v>
      </c>
      <c r="G27" s="572">
        <f t="shared" ref="G27:H27" si="7">F27</f>
        <v>0.10426796466450509</v>
      </c>
      <c r="H27" s="572">
        <f t="shared" si="7"/>
        <v>0.10426796466450509</v>
      </c>
      <c r="I27" s="128">
        <f>'Приложение 2'!S227</f>
        <v>0.10685565935029674</v>
      </c>
      <c r="J27" s="128">
        <f>'Приложение 2'!T227</f>
        <v>0.11075757807110499</v>
      </c>
    </row>
    <row r="28" spans="1:10" ht="18.75" x14ac:dyDescent="0.2">
      <c r="A28" s="614" t="s">
        <v>14</v>
      </c>
      <c r="B28" s="615"/>
      <c r="C28" s="615"/>
      <c r="D28" s="615"/>
      <c r="E28" s="615"/>
      <c r="F28" s="615"/>
      <c r="G28" s="615"/>
      <c r="H28" s="615"/>
      <c r="I28" s="615"/>
      <c r="J28" s="616"/>
    </row>
    <row r="29" spans="1:10" ht="18.75" x14ac:dyDescent="0.2">
      <c r="A29" s="104" t="s">
        <v>66</v>
      </c>
      <c r="B29" s="76"/>
      <c r="C29" s="76"/>
      <c r="D29" s="76"/>
      <c r="E29" s="449"/>
      <c r="F29" s="76"/>
      <c r="G29" s="76"/>
      <c r="H29" s="76"/>
      <c r="I29" s="76"/>
      <c r="J29" s="76"/>
    </row>
    <row r="30" spans="1:10" ht="58.5" customHeight="1" x14ac:dyDescent="0.2">
      <c r="A30" s="86" t="s">
        <v>257</v>
      </c>
      <c r="B30" s="68" t="s">
        <v>10</v>
      </c>
      <c r="C30" s="588">
        <f>'Приложение 2'!C66+'Приложение 2'!C77+'Приложение 2'!C157+'Приложение 2'!C166</f>
        <v>0</v>
      </c>
      <c r="D30" s="588">
        <f>'Приложение 2'!D66+'Приложение 2'!D77+'Приложение 2'!D157+'Приложение 2'!D166</f>
        <v>0</v>
      </c>
      <c r="E30" s="589">
        <f>'Приложение 2'!E66+'Приложение 2'!E77+'Приложение 2'!E157+'Приложение 2'!E166</f>
        <v>0</v>
      </c>
      <c r="F30" s="588">
        <f>'Приложение 2'!F66+'Приложение 2'!F77+'Приложение 2'!F157+'Приложение 2'!F166</f>
        <v>0</v>
      </c>
      <c r="G30" s="588">
        <f>F30</f>
        <v>0</v>
      </c>
      <c r="H30" s="588">
        <f>F30</f>
        <v>0</v>
      </c>
      <c r="I30" s="588">
        <f>'Приложение 2'!G66+'Приложение 2'!G77+'Приложение 2'!G157+'Приложение 2'!G166</f>
        <v>0</v>
      </c>
      <c r="J30" s="588">
        <f>'Приложение 2'!H66+'Приложение 2'!H77+'Приложение 2'!H157+'Приложение 2'!H166</f>
        <v>0</v>
      </c>
    </row>
    <row r="31" spans="1:10" ht="18.75" x14ac:dyDescent="0.2">
      <c r="A31" s="86" t="s">
        <v>68</v>
      </c>
      <c r="B31" s="71" t="s">
        <v>12</v>
      </c>
      <c r="C31" s="590"/>
      <c r="D31" s="591">
        <f>'Прил 3 (расчет ИФО) (2)'!P50</f>
        <v>0</v>
      </c>
      <c r="E31" s="592">
        <f>'Прил 3 (расчет ИФО) (2)'!Q50</f>
        <v>0</v>
      </c>
      <c r="F31" s="591">
        <f>'Прил 3 (расчет ИФО) (2)'!R50</f>
        <v>0</v>
      </c>
      <c r="G31" s="591"/>
      <c r="H31" s="591"/>
      <c r="I31" s="591">
        <f>'Прил 3 (расчет ИФО) (2)'!S50</f>
        <v>0</v>
      </c>
      <c r="J31" s="591">
        <f>'Прил 3 (расчет ИФО) (2)'!T50</f>
        <v>0</v>
      </c>
    </row>
    <row r="32" spans="1:10" ht="18.75" x14ac:dyDescent="0.2">
      <c r="A32" s="87" t="s">
        <v>26</v>
      </c>
      <c r="B32" s="68"/>
      <c r="C32" s="71"/>
      <c r="D32" s="71"/>
      <c r="E32" s="450"/>
      <c r="F32" s="71"/>
      <c r="G32" s="71"/>
      <c r="H32" s="71"/>
      <c r="I32" s="71"/>
      <c r="J32" s="71"/>
    </row>
    <row r="33" spans="1:10" ht="18.75" x14ac:dyDescent="0.2">
      <c r="A33" s="85" t="s">
        <v>163</v>
      </c>
      <c r="B33" s="68"/>
      <c r="C33" s="69"/>
      <c r="D33" s="69"/>
      <c r="E33" s="400"/>
      <c r="F33" s="69"/>
      <c r="G33" s="69"/>
      <c r="H33" s="69"/>
      <c r="I33" s="69"/>
      <c r="J33" s="72"/>
    </row>
    <row r="34" spans="1:10" ht="37.5" x14ac:dyDescent="0.2">
      <c r="A34" s="88" t="s">
        <v>164</v>
      </c>
      <c r="B34" s="68" t="s">
        <v>10</v>
      </c>
      <c r="C34" s="245">
        <f>'Приложение 2'!C66</f>
        <v>0</v>
      </c>
      <c r="D34" s="245">
        <f>'Приложение 2'!D66</f>
        <v>0</v>
      </c>
      <c r="E34" s="442">
        <f>'Приложение 2'!E66</f>
        <v>0</v>
      </c>
      <c r="F34" s="245">
        <f>'Приложение 2'!F66</f>
        <v>0</v>
      </c>
      <c r="G34" s="245">
        <f>F34</f>
        <v>0</v>
      </c>
      <c r="H34" s="245">
        <f>G34</f>
        <v>0</v>
      </c>
      <c r="I34" s="245">
        <f>'Приложение 2'!G66</f>
        <v>0</v>
      </c>
      <c r="J34" s="245">
        <f>'Приложение 2'!H66</f>
        <v>0</v>
      </c>
    </row>
    <row r="35" spans="1:10" ht="18.75" x14ac:dyDescent="0.2">
      <c r="A35" s="88" t="s">
        <v>2</v>
      </c>
      <c r="B35" s="68" t="s">
        <v>12</v>
      </c>
      <c r="C35" s="69"/>
      <c r="D35" s="410">
        <f>'Прил 3 (расчет ИФО) (2)'!P13</f>
        <v>0</v>
      </c>
      <c r="E35" s="453">
        <f>'Прил 3 (расчет ИФО) (2)'!Q13</f>
        <v>0</v>
      </c>
      <c r="F35" s="69">
        <f>'Прил 3 (расчет ИФО) (2)'!R13</f>
        <v>0</v>
      </c>
      <c r="G35" s="69"/>
      <c r="H35" s="69"/>
      <c r="I35" s="69">
        <f>'Прил 3 (расчет ИФО) (2)'!S13</f>
        <v>0</v>
      </c>
      <c r="J35" s="69">
        <f>'Прил 3 (расчет ИФО) (2)'!T13</f>
        <v>0</v>
      </c>
    </row>
    <row r="36" spans="1:10" ht="37.5" customHeight="1" x14ac:dyDescent="0.2">
      <c r="A36" s="85" t="s">
        <v>165</v>
      </c>
      <c r="B36" s="68"/>
      <c r="C36" s="69"/>
      <c r="D36" s="69"/>
      <c r="E36" s="400"/>
      <c r="F36" s="69"/>
      <c r="G36" s="69"/>
      <c r="H36" s="69"/>
      <c r="I36" s="69"/>
      <c r="J36" s="72"/>
    </row>
    <row r="37" spans="1:10" ht="37.5" x14ac:dyDescent="0.2">
      <c r="A37" s="88" t="s">
        <v>164</v>
      </c>
      <c r="B37" s="68" t="s">
        <v>10</v>
      </c>
      <c r="C37" s="244">
        <f>'Приложение 2'!C77</f>
        <v>0</v>
      </c>
      <c r="D37" s="244">
        <f>'Приложение 2'!D77</f>
        <v>0</v>
      </c>
      <c r="E37" s="447">
        <f>'Приложение 2'!E77</f>
        <v>0</v>
      </c>
      <c r="F37" s="244">
        <f>'Приложение 2'!F77</f>
        <v>0</v>
      </c>
      <c r="G37" s="245">
        <f>F37</f>
        <v>0</v>
      </c>
      <c r="H37" s="245">
        <f>G37</f>
        <v>0</v>
      </c>
      <c r="I37" s="244">
        <f>'Приложение 2'!G77</f>
        <v>0</v>
      </c>
      <c r="J37" s="244">
        <f>'Приложение 2'!H77</f>
        <v>0</v>
      </c>
    </row>
    <row r="38" spans="1:10" ht="18.75" x14ac:dyDescent="0.2">
      <c r="A38" s="88" t="s">
        <v>2</v>
      </c>
      <c r="B38" s="68" t="s">
        <v>12</v>
      </c>
      <c r="C38" s="69"/>
      <c r="D38" s="410">
        <f>'Прил 3 (расчет ИФО) (2)'!P44</f>
        <v>0</v>
      </c>
      <c r="E38" s="453">
        <f>'Прил 3 (расчет ИФО) (2)'!Q44</f>
        <v>0</v>
      </c>
      <c r="F38" s="410">
        <f>'Прил 3 (расчет ИФО) (2)'!R44</f>
        <v>0</v>
      </c>
      <c r="G38" s="69"/>
      <c r="H38" s="69"/>
      <c r="I38" s="410">
        <f>'Прил 3 (расчет ИФО) (2)'!S44</f>
        <v>0</v>
      </c>
      <c r="J38" s="410">
        <f>'Прил 3 (расчет ИФО) (2)'!T44</f>
        <v>0</v>
      </c>
    </row>
    <row r="39" spans="1:10" ht="37.5" x14ac:dyDescent="0.2">
      <c r="A39" s="153" t="s">
        <v>166</v>
      </c>
      <c r="B39" s="68"/>
      <c r="C39" s="69"/>
      <c r="D39" s="69"/>
      <c r="E39" s="400"/>
      <c r="F39" s="90"/>
      <c r="G39" s="90"/>
      <c r="H39" s="90"/>
      <c r="I39" s="90"/>
      <c r="J39" s="72"/>
    </row>
    <row r="40" spans="1:10" ht="37.5" x14ac:dyDescent="0.2">
      <c r="A40" s="88" t="s">
        <v>167</v>
      </c>
      <c r="B40" s="68" t="s">
        <v>10</v>
      </c>
      <c r="C40" s="410">
        <f>'Приложение 2'!C157</f>
        <v>0</v>
      </c>
      <c r="D40" s="410">
        <f>'Приложение 2'!D157</f>
        <v>0</v>
      </c>
      <c r="E40" s="453">
        <f>'Приложение 2'!E157</f>
        <v>0</v>
      </c>
      <c r="F40" s="410">
        <f>'Приложение 2'!F157</f>
        <v>0</v>
      </c>
      <c r="G40" s="410">
        <f>F40</f>
        <v>0</v>
      </c>
      <c r="H40" s="410">
        <f>G40</f>
        <v>0</v>
      </c>
      <c r="I40" s="410">
        <f>'Приложение 2'!G157</f>
        <v>0</v>
      </c>
      <c r="J40" s="410">
        <f>'Приложение 2'!H157</f>
        <v>0</v>
      </c>
    </row>
    <row r="41" spans="1:10" ht="18.75" x14ac:dyDescent="0.2">
      <c r="A41" s="88" t="s">
        <v>2</v>
      </c>
      <c r="B41" s="68" t="s">
        <v>12</v>
      </c>
      <c r="C41" s="69"/>
      <c r="D41" s="70">
        <f>'Прил 3 (расчет ИФО) (2)'!P49</f>
        <v>0</v>
      </c>
      <c r="E41" s="400">
        <f>'Прил 3 (расчет ИФО) (2)'!Q49</f>
        <v>0</v>
      </c>
      <c r="F41" s="69">
        <f>'Прил 3 (расчет ИФО) (2)'!R49</f>
        <v>0</v>
      </c>
      <c r="G41" s="69"/>
      <c r="H41" s="69"/>
      <c r="I41" s="69">
        <f>'Прил 3 (расчет ИФО) (2)'!S49</f>
        <v>0</v>
      </c>
      <c r="J41" s="69">
        <f>'Прил 3 (расчет ИФО) (2)'!T49</f>
        <v>0</v>
      </c>
    </row>
    <row r="42" spans="1:10" ht="56.25" x14ac:dyDescent="0.2">
      <c r="A42" s="153" t="s">
        <v>168</v>
      </c>
      <c r="B42" s="68"/>
      <c r="C42" s="69"/>
      <c r="D42" s="69"/>
      <c r="E42" s="400"/>
      <c r="F42" s="90"/>
      <c r="G42" s="90"/>
      <c r="H42" s="90"/>
      <c r="I42" s="90"/>
      <c r="J42" s="72"/>
    </row>
    <row r="43" spans="1:10" ht="37.5" x14ac:dyDescent="0.2">
      <c r="A43" s="88" t="s">
        <v>167</v>
      </c>
      <c r="B43" s="68" t="s">
        <v>10</v>
      </c>
      <c r="C43" s="69">
        <f>'Приложение 2'!C166</f>
        <v>0</v>
      </c>
      <c r="D43" s="69">
        <f>'Приложение 2'!D166</f>
        <v>0</v>
      </c>
      <c r="E43" s="453">
        <f>'Приложение 2'!E166</f>
        <v>0</v>
      </c>
      <c r="F43" s="410">
        <f>'Приложение 2'!F166</f>
        <v>0</v>
      </c>
      <c r="G43" s="410">
        <f>F43</f>
        <v>0</v>
      </c>
      <c r="H43" s="410">
        <f>G43</f>
        <v>0</v>
      </c>
      <c r="I43" s="410">
        <f>'Приложение 2'!G166</f>
        <v>0</v>
      </c>
      <c r="J43" s="410">
        <f>'Приложение 2'!H166</f>
        <v>0</v>
      </c>
    </row>
    <row r="44" spans="1:10" ht="37.5" x14ac:dyDescent="0.2">
      <c r="A44" s="89" t="s">
        <v>169</v>
      </c>
      <c r="B44" s="73"/>
      <c r="C44" s="69"/>
      <c r="D44" s="69"/>
      <c r="E44" s="400"/>
      <c r="F44" s="90"/>
      <c r="G44" s="90"/>
      <c r="H44" s="90"/>
      <c r="I44" s="90"/>
      <c r="J44" s="69"/>
    </row>
    <row r="45" spans="1:10" ht="18.75" x14ac:dyDescent="0.2">
      <c r="A45" s="91" t="s">
        <v>15</v>
      </c>
      <c r="B45" s="68" t="s">
        <v>10</v>
      </c>
      <c r="C45" s="410">
        <f>'Прил 3 (расчет ИФО) (2)'!J61/1000</f>
        <v>370.87745999999999</v>
      </c>
      <c r="D45" s="410">
        <f>'Прил 3 (расчет ИФО) (2)'!K61/1000</f>
        <v>306.00180999999998</v>
      </c>
      <c r="E45" s="453">
        <f>'Прил 3 (расчет ИФО) (2)'!L61/1000</f>
        <v>301.57850000000002</v>
      </c>
      <c r="F45" s="410">
        <f>'Прил 3 (расчет ИФО) (2)'!M61/1000</f>
        <v>318.08853999999997</v>
      </c>
      <c r="G45" s="410">
        <f>F45</f>
        <v>318.08853999999997</v>
      </c>
      <c r="H45" s="410">
        <f>G45</f>
        <v>318.08853999999997</v>
      </c>
      <c r="I45" s="410">
        <f>'Прил 3 (расчет ИФО) (2)'!N61/1000</f>
        <v>315.56900000000002</v>
      </c>
      <c r="J45" s="410">
        <f>'Прил 3 (расчет ИФО) (2)'!O61/1000</f>
        <v>315.42164999999994</v>
      </c>
    </row>
    <row r="46" spans="1:10" ht="18.75" x14ac:dyDescent="0.2">
      <c r="A46" s="91" t="s">
        <v>170</v>
      </c>
      <c r="B46" s="68" t="s">
        <v>12</v>
      </c>
      <c r="C46" s="69"/>
      <c r="D46" s="410">
        <f>'Прил 3 (расчет ИФО) (2)'!P61</f>
        <v>82.507524183324605</v>
      </c>
      <c r="E46" s="453">
        <f>'Прил 3 (расчет ИФО) (2)'!Q61</f>
        <v>98.554482406492966</v>
      </c>
      <c r="F46" s="410">
        <f>'Прил 3 (расчет ИФО) (2)'!R61</f>
        <v>105.47454145438087</v>
      </c>
      <c r="G46" s="69"/>
      <c r="H46" s="69"/>
      <c r="I46" s="410">
        <f>'Прил 3 (расчет ИФО) (2)'!S61</f>
        <v>99.207912363016916</v>
      </c>
      <c r="J46" s="410">
        <f>'Прил 3 (расчет ИФО) (2)'!T61</f>
        <v>99.953306566868093</v>
      </c>
    </row>
    <row r="47" spans="1:10" ht="18.75" x14ac:dyDescent="0.2">
      <c r="A47" s="92" t="s">
        <v>171</v>
      </c>
      <c r="B47" s="73"/>
      <c r="C47" s="69"/>
      <c r="D47" s="434"/>
      <c r="E47" s="451"/>
      <c r="F47" s="435"/>
      <c r="G47" s="435"/>
      <c r="H47" s="435"/>
      <c r="I47" s="435"/>
      <c r="J47" s="434"/>
    </row>
    <row r="48" spans="1:10" ht="18.75" x14ac:dyDescent="0.2">
      <c r="A48" s="93" t="s">
        <v>172</v>
      </c>
      <c r="B48" s="68" t="s">
        <v>10</v>
      </c>
      <c r="C48" s="69">
        <f>'Приложение 2'!C171</f>
        <v>0</v>
      </c>
      <c r="D48" s="410">
        <f>'Приложение 2'!D171</f>
        <v>0</v>
      </c>
      <c r="E48" s="453">
        <f>'Приложение 2'!E171</f>
        <v>0</v>
      </c>
      <c r="F48" s="410">
        <f>'Приложение 2'!F171</f>
        <v>0</v>
      </c>
      <c r="G48" s="410">
        <f>F48</f>
        <v>0</v>
      </c>
      <c r="H48" s="410">
        <f>G48</f>
        <v>0</v>
      </c>
      <c r="I48" s="410">
        <f>'Приложение 2'!G171</f>
        <v>0</v>
      </c>
      <c r="J48" s="410">
        <f>'Приложение 2'!H171</f>
        <v>0</v>
      </c>
    </row>
    <row r="49" spans="1:10" ht="18.75" x14ac:dyDescent="0.2">
      <c r="A49" s="93" t="s">
        <v>18</v>
      </c>
      <c r="B49" s="68" t="s">
        <v>17</v>
      </c>
      <c r="C49" s="69">
        <v>0</v>
      </c>
      <c r="D49" s="69">
        <v>0</v>
      </c>
      <c r="E49" s="447">
        <v>0</v>
      </c>
      <c r="F49" s="244">
        <v>0</v>
      </c>
      <c r="G49" s="244">
        <v>0</v>
      </c>
      <c r="H49" s="244">
        <v>0</v>
      </c>
      <c r="I49" s="244">
        <v>0</v>
      </c>
      <c r="J49" s="398">
        <v>0</v>
      </c>
    </row>
    <row r="50" spans="1:10" ht="18.75" x14ac:dyDescent="0.2">
      <c r="A50" s="92" t="s">
        <v>173</v>
      </c>
      <c r="B50" s="73"/>
      <c r="C50" s="69"/>
      <c r="D50" s="69"/>
      <c r="E50" s="400"/>
      <c r="F50" s="90"/>
      <c r="G50" s="90"/>
      <c r="H50" s="90"/>
      <c r="I50" s="90"/>
      <c r="J50" s="72"/>
    </row>
    <row r="51" spans="1:10" ht="18.75" x14ac:dyDescent="0.2">
      <c r="A51" s="93" t="s">
        <v>174</v>
      </c>
      <c r="B51" s="68" t="s">
        <v>175</v>
      </c>
      <c r="C51" s="69"/>
      <c r="D51" s="69"/>
      <c r="E51" s="400"/>
      <c r="F51" s="69"/>
      <c r="G51" s="69"/>
      <c r="H51" s="69"/>
      <c r="I51" s="69"/>
      <c r="J51" s="74"/>
    </row>
    <row r="52" spans="1:10" ht="18.75" x14ac:dyDescent="0.2">
      <c r="A52" s="93" t="s">
        <v>176</v>
      </c>
      <c r="B52" s="68" t="s">
        <v>177</v>
      </c>
      <c r="C52" s="69"/>
      <c r="D52" s="69"/>
      <c r="E52" s="400"/>
      <c r="F52" s="69"/>
      <c r="G52" s="69"/>
      <c r="H52" s="69"/>
      <c r="I52" s="69"/>
      <c r="J52" s="72"/>
    </row>
    <row r="53" spans="1:10" ht="37.5" x14ac:dyDescent="0.2">
      <c r="A53" s="92" t="s">
        <v>178</v>
      </c>
      <c r="B53" s="68"/>
      <c r="C53" s="69"/>
      <c r="D53" s="69"/>
      <c r="E53" s="400"/>
      <c r="F53" s="69"/>
      <c r="G53" s="69"/>
      <c r="H53" s="69"/>
      <c r="I53" s="69"/>
      <c r="J53" s="72"/>
    </row>
    <row r="54" spans="1:10" ht="18.75" x14ac:dyDescent="0.2">
      <c r="A54" s="93" t="s">
        <v>20</v>
      </c>
      <c r="B54" s="68" t="s">
        <v>10</v>
      </c>
      <c r="C54" s="605">
        <v>0</v>
      </c>
      <c r="D54" s="606">
        <v>0</v>
      </c>
      <c r="E54" s="607">
        <v>0</v>
      </c>
      <c r="F54" s="607">
        <f>E54*F55</f>
        <v>0</v>
      </c>
      <c r="G54" s="607">
        <f>F54</f>
        <v>0</v>
      </c>
      <c r="H54" s="607">
        <f>G54</f>
        <v>0</v>
      </c>
      <c r="I54" s="607">
        <f>F54*I55</f>
        <v>0</v>
      </c>
      <c r="J54" s="607">
        <f>I54*J55</f>
        <v>0</v>
      </c>
    </row>
    <row r="55" spans="1:10" ht="18.75" x14ac:dyDescent="0.2">
      <c r="A55" s="93" t="s">
        <v>21</v>
      </c>
      <c r="B55" s="68" t="s">
        <v>12</v>
      </c>
      <c r="C55" s="72"/>
      <c r="D55" s="398">
        <v>0</v>
      </c>
      <c r="E55" s="398">
        <v>0</v>
      </c>
      <c r="F55" s="398">
        <v>0</v>
      </c>
      <c r="G55" s="398"/>
      <c r="H55" s="398"/>
      <c r="I55" s="398">
        <v>0</v>
      </c>
      <c r="J55" s="398">
        <v>0</v>
      </c>
    </row>
    <row r="56" spans="1:10" ht="18.75" x14ac:dyDescent="0.2">
      <c r="A56" s="89" t="s">
        <v>22</v>
      </c>
      <c r="B56" s="73"/>
      <c r="C56" s="72"/>
      <c r="D56" s="72"/>
      <c r="E56" s="72"/>
      <c r="F56" s="72"/>
      <c r="G56" s="72"/>
      <c r="H56" s="72"/>
      <c r="I56" s="72"/>
      <c r="J56" s="72"/>
    </row>
    <row r="57" spans="1:10" ht="18.75" x14ac:dyDescent="0.2">
      <c r="A57" s="91" t="s">
        <v>179</v>
      </c>
      <c r="B57" s="68" t="s">
        <v>23</v>
      </c>
      <c r="C57" s="72">
        <v>2</v>
      </c>
      <c r="D57" s="72">
        <v>2</v>
      </c>
      <c r="E57" s="72">
        <v>2</v>
      </c>
      <c r="F57" s="72">
        <v>2</v>
      </c>
      <c r="G57" s="72">
        <v>2</v>
      </c>
      <c r="H57" s="72">
        <v>2</v>
      </c>
      <c r="I57" s="72">
        <v>2</v>
      </c>
      <c r="J57" s="72">
        <v>2</v>
      </c>
    </row>
    <row r="58" spans="1:10" ht="18.75" x14ac:dyDescent="0.2">
      <c r="A58" s="91" t="s">
        <v>67</v>
      </c>
      <c r="B58" s="68"/>
      <c r="C58" s="72"/>
      <c r="D58" s="72"/>
      <c r="E58" s="72"/>
      <c r="F58" s="72"/>
      <c r="G58" s="72"/>
      <c r="H58" s="72"/>
      <c r="I58" s="72"/>
      <c r="J58" s="74"/>
    </row>
    <row r="59" spans="1:10" ht="37.5" x14ac:dyDescent="0.2">
      <c r="A59" s="91" t="s">
        <v>258</v>
      </c>
      <c r="B59" s="68" t="s">
        <v>23</v>
      </c>
      <c r="C59" s="72">
        <v>2</v>
      </c>
      <c r="D59" s="72">
        <v>2</v>
      </c>
      <c r="E59" s="72">
        <v>2</v>
      </c>
      <c r="F59" s="72">
        <v>2</v>
      </c>
      <c r="G59" s="72">
        <v>2</v>
      </c>
      <c r="H59" s="72">
        <v>2</v>
      </c>
      <c r="I59" s="72">
        <v>2</v>
      </c>
      <c r="J59" s="72">
        <v>2</v>
      </c>
    </row>
    <row r="60" spans="1:10" ht="37.5" x14ac:dyDescent="0.2">
      <c r="A60" s="91" t="s">
        <v>157</v>
      </c>
      <c r="B60" s="68" t="s">
        <v>23</v>
      </c>
      <c r="C60" s="72">
        <v>2</v>
      </c>
      <c r="D60" s="72">
        <v>2</v>
      </c>
      <c r="E60" s="72">
        <v>2</v>
      </c>
      <c r="F60" s="72">
        <v>2</v>
      </c>
      <c r="G60" s="72">
        <v>2</v>
      </c>
      <c r="H60" s="72">
        <v>2</v>
      </c>
      <c r="I60" s="72">
        <v>2</v>
      </c>
      <c r="J60" s="72">
        <v>2</v>
      </c>
    </row>
    <row r="61" spans="1:10" ht="18.75" x14ac:dyDescent="0.2">
      <c r="A61" s="91" t="s">
        <v>158</v>
      </c>
      <c r="B61" s="68" t="s">
        <v>23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</row>
    <row r="62" spans="1:10" ht="18.75" x14ac:dyDescent="0.2">
      <c r="A62" s="91" t="s">
        <v>159</v>
      </c>
      <c r="B62" s="68" t="s">
        <v>23</v>
      </c>
      <c r="C62" s="72">
        <v>0</v>
      </c>
      <c r="D62" s="72">
        <v>0</v>
      </c>
      <c r="E62" s="72">
        <v>0</v>
      </c>
      <c r="F62" s="72">
        <v>0</v>
      </c>
      <c r="G62" s="72"/>
      <c r="H62" s="72"/>
      <c r="I62" s="72">
        <v>0</v>
      </c>
      <c r="J62" s="74">
        <v>0</v>
      </c>
    </row>
    <row r="63" spans="1:10" ht="20.25" customHeight="1" x14ac:dyDescent="0.2">
      <c r="A63" s="91" t="s">
        <v>42</v>
      </c>
      <c r="B63" s="68" t="s">
        <v>23</v>
      </c>
      <c r="C63" s="72">
        <v>0</v>
      </c>
      <c r="D63" s="72">
        <v>0</v>
      </c>
      <c r="E63" s="72">
        <v>0</v>
      </c>
      <c r="F63" s="72">
        <v>0</v>
      </c>
      <c r="G63" s="72"/>
      <c r="H63" s="72"/>
      <c r="I63" s="72">
        <v>0</v>
      </c>
      <c r="J63" s="74">
        <v>0</v>
      </c>
    </row>
    <row r="64" spans="1:10" ht="18.75" x14ac:dyDescent="0.2">
      <c r="A64" s="91" t="s">
        <v>43</v>
      </c>
      <c r="B64" s="68" t="s">
        <v>23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</row>
    <row r="65" spans="1:10" ht="37.5" x14ac:dyDescent="0.2">
      <c r="A65" s="91" t="s">
        <v>160</v>
      </c>
      <c r="B65" s="68" t="s">
        <v>23</v>
      </c>
      <c r="C65" s="72">
        <v>0</v>
      </c>
      <c r="D65" s="72">
        <v>0</v>
      </c>
      <c r="E65" s="72">
        <v>0</v>
      </c>
      <c r="F65" s="72">
        <v>0</v>
      </c>
      <c r="G65" s="72"/>
      <c r="H65" s="72"/>
      <c r="I65" s="72">
        <v>0</v>
      </c>
      <c r="J65" s="72">
        <v>0</v>
      </c>
    </row>
    <row r="66" spans="1:10" ht="56.25" x14ac:dyDescent="0.2">
      <c r="A66" s="91" t="s">
        <v>161</v>
      </c>
      <c r="B66" s="68" t="s">
        <v>23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</row>
    <row r="67" spans="1:10" ht="18.75" x14ac:dyDescent="0.2">
      <c r="A67" s="91" t="s">
        <v>16</v>
      </c>
      <c r="B67" s="68" t="s">
        <v>23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</row>
    <row r="68" spans="1:10" ht="37.5" x14ac:dyDescent="0.2">
      <c r="A68" s="91" t="s">
        <v>162</v>
      </c>
      <c r="B68" s="68" t="s">
        <v>23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</row>
    <row r="69" spans="1:10" ht="18.75" x14ac:dyDescent="0.2">
      <c r="A69" s="83" t="s">
        <v>207</v>
      </c>
      <c r="B69" s="68" t="s">
        <v>23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</row>
    <row r="70" spans="1:10" ht="18.75" x14ac:dyDescent="0.2">
      <c r="A70" s="83" t="s">
        <v>208</v>
      </c>
      <c r="B70" s="68" t="s">
        <v>23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</row>
    <row r="71" spans="1:10" ht="18.75" x14ac:dyDescent="0.2">
      <c r="A71" s="91" t="s">
        <v>48</v>
      </c>
      <c r="B71" s="68" t="s">
        <v>23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</row>
    <row r="72" spans="1:10" ht="37.5" x14ac:dyDescent="0.2">
      <c r="A72" s="177" t="s">
        <v>76</v>
      </c>
      <c r="B72" s="68" t="s">
        <v>12</v>
      </c>
      <c r="C72" s="74">
        <f>'Приложение 2'!I216/'Приложение 2'!I227*100</f>
        <v>0</v>
      </c>
      <c r="D72" s="74">
        <f>'Приложение 2'!J216/'Приложение 2'!J227*100</f>
        <v>0</v>
      </c>
      <c r="E72" s="74">
        <f>'Приложение 2'!K216/'Приложение 2'!K227*100</f>
        <v>0</v>
      </c>
      <c r="F72" s="74">
        <f>'Приложение 2'!L216/'Приложение 2'!L227*100</f>
        <v>0</v>
      </c>
      <c r="G72" s="74">
        <f>F72</f>
        <v>0</v>
      </c>
      <c r="H72" s="74">
        <f>G72</f>
        <v>0</v>
      </c>
      <c r="I72" s="74">
        <f>'Приложение 2'!M216/'Приложение 2'!M227*100</f>
        <v>0</v>
      </c>
      <c r="J72" s="74">
        <f>'Приложение 2'!N216/'Приложение 2'!N227*100</f>
        <v>0</v>
      </c>
    </row>
    <row r="73" spans="1:10" ht="19.5" x14ac:dyDescent="0.2">
      <c r="A73" s="114" t="s">
        <v>74</v>
      </c>
      <c r="B73" s="68" t="s">
        <v>23</v>
      </c>
      <c r="C73" s="72">
        <v>17</v>
      </c>
      <c r="D73" s="72">
        <v>18</v>
      </c>
      <c r="E73" s="72">
        <v>21</v>
      </c>
      <c r="F73" s="72">
        <v>21</v>
      </c>
      <c r="G73" s="72">
        <v>21</v>
      </c>
      <c r="H73" s="72">
        <v>21</v>
      </c>
      <c r="I73" s="72">
        <v>21</v>
      </c>
      <c r="J73" s="72">
        <v>21</v>
      </c>
    </row>
    <row r="74" spans="1:10" ht="37.5" x14ac:dyDescent="0.2">
      <c r="A74" s="91" t="s">
        <v>83</v>
      </c>
      <c r="B74" s="68"/>
      <c r="C74" s="74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</row>
    <row r="75" spans="1:10" ht="24.75" customHeight="1" x14ac:dyDescent="0.2">
      <c r="A75" s="91" t="s">
        <v>65</v>
      </c>
      <c r="B75" s="68" t="s">
        <v>23</v>
      </c>
      <c r="C75" s="72">
        <v>17</v>
      </c>
      <c r="D75" s="72">
        <v>18</v>
      </c>
      <c r="E75" s="72">
        <v>21</v>
      </c>
      <c r="F75" s="72">
        <v>21</v>
      </c>
      <c r="G75" s="72">
        <v>21</v>
      </c>
      <c r="H75" s="72">
        <v>21</v>
      </c>
      <c r="I75" s="72">
        <v>21</v>
      </c>
      <c r="J75" s="72">
        <v>21</v>
      </c>
    </row>
    <row r="76" spans="1:10" ht="39" x14ac:dyDescent="0.2">
      <c r="A76" s="105" t="s">
        <v>3</v>
      </c>
      <c r="B76" s="75" t="s">
        <v>10</v>
      </c>
      <c r="C76" s="608">
        <v>0</v>
      </c>
      <c r="D76" s="609">
        <v>0</v>
      </c>
      <c r="E76" s="609">
        <v>0</v>
      </c>
      <c r="F76" s="609">
        <v>0</v>
      </c>
      <c r="G76" s="609">
        <v>0</v>
      </c>
      <c r="H76" s="609">
        <v>0</v>
      </c>
      <c r="I76" s="609">
        <v>0</v>
      </c>
      <c r="J76" s="609">
        <v>0</v>
      </c>
    </row>
    <row r="77" spans="1:10" ht="18.75" x14ac:dyDescent="0.2">
      <c r="A77" s="614" t="s">
        <v>96</v>
      </c>
      <c r="B77" s="615"/>
      <c r="C77" s="615"/>
      <c r="D77" s="615"/>
      <c r="E77" s="615"/>
      <c r="F77" s="615"/>
      <c r="G77" s="615"/>
      <c r="H77" s="615"/>
      <c r="I77" s="615"/>
      <c r="J77" s="616"/>
    </row>
    <row r="78" spans="1:10" ht="39" x14ac:dyDescent="0.2">
      <c r="A78" s="102" t="s">
        <v>391</v>
      </c>
      <c r="B78" s="77" t="s">
        <v>25</v>
      </c>
      <c r="C78" s="306">
        <v>1.7569999999999999</v>
      </c>
      <c r="D78" s="306">
        <v>1.716</v>
      </c>
      <c r="E78" s="306">
        <v>1.716</v>
      </c>
      <c r="F78" s="306">
        <v>1.716</v>
      </c>
      <c r="G78" s="306">
        <v>1.716</v>
      </c>
      <c r="H78" s="306">
        <v>1.716</v>
      </c>
      <c r="I78" s="306">
        <v>1.716</v>
      </c>
      <c r="J78" s="306">
        <v>1.716</v>
      </c>
    </row>
    <row r="79" spans="1:10" ht="39" x14ac:dyDescent="0.2">
      <c r="A79" s="102" t="s">
        <v>78</v>
      </c>
      <c r="B79" s="77" t="s">
        <v>25</v>
      </c>
      <c r="C79" s="583">
        <f>'Приложение 2'!U227/1000+C97</f>
        <v>4.2999999999999997E-2</v>
      </c>
      <c r="D79" s="583">
        <f>'Приложение 2'!V227/1000</f>
        <v>2.3E-2</v>
      </c>
      <c r="E79" s="584">
        <f>'Приложение 2'!W227/1000</f>
        <v>2.3E-2</v>
      </c>
      <c r="F79" s="583">
        <f>'Приложение 2'!X227/1000</f>
        <v>2.4E-2</v>
      </c>
      <c r="G79" s="583">
        <f>F79</f>
        <v>2.4E-2</v>
      </c>
      <c r="H79" s="583">
        <f>'Приложение 2'!X227/1000</f>
        <v>2.4E-2</v>
      </c>
      <c r="I79" s="583">
        <f>'Приложение 2'!Y227/1000</f>
        <v>2.5000000000000001E-2</v>
      </c>
      <c r="J79" s="583">
        <f>'Приложение 2'!Z227/1000</f>
        <v>2.5999999999999999E-2</v>
      </c>
    </row>
    <row r="80" spans="1:10" ht="19.5" x14ac:dyDescent="0.2">
      <c r="A80" s="80" t="s">
        <v>26</v>
      </c>
      <c r="B80" s="68"/>
      <c r="C80" s="578"/>
      <c r="D80" s="578"/>
      <c r="E80" s="579"/>
      <c r="F80" s="582"/>
      <c r="G80" s="582"/>
      <c r="H80" s="582"/>
      <c r="I80" s="582"/>
      <c r="J80" s="578"/>
    </row>
    <row r="81" spans="1:10" ht="37.5" x14ac:dyDescent="0.3">
      <c r="A81" s="94" t="s">
        <v>258</v>
      </c>
      <c r="B81" s="68" t="s">
        <v>25</v>
      </c>
      <c r="C81" s="585">
        <f>'Приложение 2'!U8/1000</f>
        <v>2.1999999999999999E-2</v>
      </c>
      <c r="D81" s="585">
        <f>'Приложение 2'!V8/1000</f>
        <v>2.3E-2</v>
      </c>
      <c r="E81" s="586">
        <f>'Приложение 2'!W8/1000</f>
        <v>2.3E-2</v>
      </c>
      <c r="F81" s="585">
        <f>'Приложение 2'!X8/1000</f>
        <v>2.4E-2</v>
      </c>
      <c r="G81" s="585">
        <f t="shared" ref="G81:H83" si="8">F81</f>
        <v>2.4E-2</v>
      </c>
      <c r="H81" s="585">
        <f t="shared" si="8"/>
        <v>2.4E-2</v>
      </c>
      <c r="I81" s="585">
        <f>'Приложение 2'!Y8/1000</f>
        <v>2.5000000000000001E-2</v>
      </c>
      <c r="J81" s="585">
        <f>'Приложение 2'!Z8/1000</f>
        <v>2.5999999999999999E-2</v>
      </c>
    </row>
    <row r="82" spans="1:10" ht="37.5" x14ac:dyDescent="0.2">
      <c r="A82" s="81" t="s">
        <v>157</v>
      </c>
      <c r="B82" s="68" t="s">
        <v>25</v>
      </c>
      <c r="C82" s="585">
        <f>'Приложение 2'!U9/1000</f>
        <v>2.1999999999999999E-2</v>
      </c>
      <c r="D82" s="585">
        <f>'Приложение 2'!V9/1000</f>
        <v>2.3E-2</v>
      </c>
      <c r="E82" s="586">
        <f>'Приложение 2'!W9/1000</f>
        <v>2.3E-2</v>
      </c>
      <c r="F82" s="585">
        <f>'Приложение 2'!X9/1000</f>
        <v>2.4E-2</v>
      </c>
      <c r="G82" s="585">
        <f t="shared" si="8"/>
        <v>2.4E-2</v>
      </c>
      <c r="H82" s="585">
        <f t="shared" si="8"/>
        <v>2.4E-2</v>
      </c>
      <c r="I82" s="585">
        <f>'Приложение 2'!Y9/1000</f>
        <v>2.5000000000000001E-2</v>
      </c>
      <c r="J82" s="585">
        <f>'Приложение 2'!Z9/1000</f>
        <v>2.5999999999999999E-2</v>
      </c>
    </row>
    <row r="83" spans="1:10" ht="18.75" x14ac:dyDescent="0.3">
      <c r="A83" s="95" t="s">
        <v>158</v>
      </c>
      <c r="B83" s="68" t="s">
        <v>25</v>
      </c>
      <c r="C83" s="585">
        <f>'Приложение 2'!U43/1000</f>
        <v>0</v>
      </c>
      <c r="D83" s="585">
        <f>'Приложение 2'!V43/1000</f>
        <v>0</v>
      </c>
      <c r="E83" s="586">
        <f>'Приложение 2'!W43/1000</f>
        <v>0</v>
      </c>
      <c r="F83" s="585">
        <f>'Приложение 2'!X43/1000</f>
        <v>0</v>
      </c>
      <c r="G83" s="585">
        <f t="shared" si="8"/>
        <v>0</v>
      </c>
      <c r="H83" s="585">
        <f t="shared" si="8"/>
        <v>0</v>
      </c>
      <c r="I83" s="585">
        <f>'Приложение 2'!Y43/1000</f>
        <v>0</v>
      </c>
      <c r="J83" s="585">
        <f>'Приложение 2'!Z43/1000</f>
        <v>0</v>
      </c>
    </row>
    <row r="84" spans="1:10" ht="18.75" x14ac:dyDescent="0.3">
      <c r="A84" s="95" t="s">
        <v>159</v>
      </c>
      <c r="B84" s="68" t="s">
        <v>25</v>
      </c>
      <c r="C84" s="585"/>
      <c r="D84" s="585"/>
      <c r="E84" s="586"/>
      <c r="F84" s="585"/>
      <c r="G84" s="585"/>
      <c r="H84" s="585"/>
      <c r="I84" s="585"/>
      <c r="J84" s="585"/>
    </row>
    <row r="85" spans="1:10" ht="18.75" x14ac:dyDescent="0.3">
      <c r="A85" s="95" t="s">
        <v>42</v>
      </c>
      <c r="B85" s="68" t="s">
        <v>25</v>
      </c>
      <c r="C85" s="585">
        <f>'Приложение 2'!U66/1000</f>
        <v>0</v>
      </c>
      <c r="D85" s="585">
        <f>'Приложение 2'!V66/1000</f>
        <v>0</v>
      </c>
      <c r="E85" s="586">
        <f>'Приложение 2'!W66/1000</f>
        <v>0</v>
      </c>
      <c r="F85" s="585">
        <f>'Приложение 2'!X66/1000</f>
        <v>0</v>
      </c>
      <c r="G85" s="585">
        <f>F85</f>
        <v>0</v>
      </c>
      <c r="H85" s="585">
        <f>G85</f>
        <v>0</v>
      </c>
      <c r="I85" s="585">
        <f>'Приложение 2'!Y66/1000</f>
        <v>0</v>
      </c>
      <c r="J85" s="585">
        <f>'Приложение 2'!Z66/1000</f>
        <v>0</v>
      </c>
    </row>
    <row r="86" spans="1:10" ht="18.75" x14ac:dyDescent="0.3">
      <c r="A86" s="95" t="s">
        <v>43</v>
      </c>
      <c r="B86" s="68" t="s">
        <v>25</v>
      </c>
      <c r="C86" s="585">
        <f>'Приложение 2'!U77/1000</f>
        <v>0</v>
      </c>
      <c r="D86" s="585">
        <f>'Приложение 2'!V77/1000</f>
        <v>0</v>
      </c>
      <c r="E86" s="586">
        <f>'Приложение 2'!W77/1000</f>
        <v>0</v>
      </c>
      <c r="F86" s="585">
        <f>'Приложение 2'!X77/1000</f>
        <v>0</v>
      </c>
      <c r="G86" s="585">
        <f t="shared" ref="G86:H96" si="9">F86</f>
        <v>0</v>
      </c>
      <c r="H86" s="585">
        <f t="shared" si="9"/>
        <v>0</v>
      </c>
      <c r="I86" s="585">
        <f>'Приложение 2'!Y77/1000</f>
        <v>0</v>
      </c>
      <c r="J86" s="585">
        <f>'Приложение 2'!Z77/1000</f>
        <v>0</v>
      </c>
    </row>
    <row r="87" spans="1:10" ht="37.5" x14ac:dyDescent="0.2">
      <c r="A87" s="82" t="s">
        <v>160</v>
      </c>
      <c r="B87" s="68" t="s">
        <v>25</v>
      </c>
      <c r="C87" s="585">
        <f>'Приложение 2'!U157/1000</f>
        <v>0</v>
      </c>
      <c r="D87" s="585">
        <f>'Приложение 2'!V157/1000</f>
        <v>0</v>
      </c>
      <c r="E87" s="586">
        <f>'Приложение 2'!W157/1000</f>
        <v>0</v>
      </c>
      <c r="F87" s="585">
        <f>'Приложение 2'!X157/1000</f>
        <v>0</v>
      </c>
      <c r="G87" s="585">
        <f t="shared" si="9"/>
        <v>0</v>
      </c>
      <c r="H87" s="585">
        <f t="shared" si="9"/>
        <v>0</v>
      </c>
      <c r="I87" s="585">
        <f>'Приложение 2'!Y157/1000</f>
        <v>0</v>
      </c>
      <c r="J87" s="585">
        <f>'Приложение 2'!Z157/1000</f>
        <v>0</v>
      </c>
    </row>
    <row r="88" spans="1:10" ht="18.75" x14ac:dyDescent="0.3">
      <c r="A88" s="95" t="s">
        <v>161</v>
      </c>
      <c r="B88" s="68" t="s">
        <v>25</v>
      </c>
      <c r="C88" s="585">
        <f>'Приложение 2'!U166/1000</f>
        <v>0</v>
      </c>
      <c r="D88" s="585">
        <f>'Приложение 2'!V166/1000</f>
        <v>0</v>
      </c>
      <c r="E88" s="586">
        <f>'Приложение 2'!W166/1000</f>
        <v>0</v>
      </c>
      <c r="F88" s="585">
        <f>'Приложение 2'!X166/1000</f>
        <v>0</v>
      </c>
      <c r="G88" s="585">
        <f t="shared" si="9"/>
        <v>0</v>
      </c>
      <c r="H88" s="585">
        <f t="shared" si="9"/>
        <v>0</v>
      </c>
      <c r="I88" s="585">
        <f>'Приложение 2'!Y166/1000</f>
        <v>0</v>
      </c>
      <c r="J88" s="585">
        <f>'Приложение 2'!Z166/1000</f>
        <v>0</v>
      </c>
    </row>
    <row r="89" spans="1:10" ht="18.75" x14ac:dyDescent="0.3">
      <c r="A89" s="95" t="s">
        <v>16</v>
      </c>
      <c r="B89" s="68" t="s">
        <v>25</v>
      </c>
      <c r="C89" s="585">
        <f>'Приложение 2'!U171/1000</f>
        <v>0</v>
      </c>
      <c r="D89" s="585">
        <f>'Приложение 2'!V171/1000</f>
        <v>0</v>
      </c>
      <c r="E89" s="586">
        <f>'Приложение 2'!W171/1000</f>
        <v>0</v>
      </c>
      <c r="F89" s="585">
        <f>'Приложение 2'!X171/1000</f>
        <v>0</v>
      </c>
      <c r="G89" s="585">
        <f t="shared" si="9"/>
        <v>0</v>
      </c>
      <c r="H89" s="585">
        <f t="shared" si="9"/>
        <v>0</v>
      </c>
      <c r="I89" s="585">
        <f>'Приложение 2'!Y171/1000</f>
        <v>0</v>
      </c>
      <c r="J89" s="585">
        <f>'Приложение 2'!Z171/1000</f>
        <v>0</v>
      </c>
    </row>
    <row r="90" spans="1:10" ht="37.5" x14ac:dyDescent="0.2">
      <c r="A90" s="81" t="s">
        <v>162</v>
      </c>
      <c r="B90" s="68" t="s">
        <v>25</v>
      </c>
      <c r="C90" s="585">
        <f>'Приложение 2'!U176/1000</f>
        <v>0</v>
      </c>
      <c r="D90" s="585">
        <f>'Приложение 2'!V176/1000</f>
        <v>0</v>
      </c>
      <c r="E90" s="586">
        <f>'Приложение 2'!W176/1000</f>
        <v>0</v>
      </c>
      <c r="F90" s="585">
        <f>'Приложение 2'!X176/1000</f>
        <v>0</v>
      </c>
      <c r="G90" s="585">
        <f t="shared" si="9"/>
        <v>0</v>
      </c>
      <c r="H90" s="585">
        <f t="shared" si="9"/>
        <v>0</v>
      </c>
      <c r="I90" s="585">
        <f>'Приложение 2'!Y176/1000</f>
        <v>0</v>
      </c>
      <c r="J90" s="585">
        <f>'Приложение 2'!Z176/1000</f>
        <v>0</v>
      </c>
    </row>
    <row r="91" spans="1:10" ht="18.75" x14ac:dyDescent="0.2">
      <c r="A91" s="83" t="s">
        <v>207</v>
      </c>
      <c r="B91" s="68" t="s">
        <v>25</v>
      </c>
      <c r="C91" s="585">
        <f>'Приложение 2'!U182/1000</f>
        <v>0</v>
      </c>
      <c r="D91" s="585">
        <f>'Приложение 2'!V182/1000</f>
        <v>0</v>
      </c>
      <c r="E91" s="586">
        <f>'Приложение 2'!W182/1000</f>
        <v>0</v>
      </c>
      <c r="F91" s="585">
        <f>'Приложение 2'!X182/1000</f>
        <v>0</v>
      </c>
      <c r="G91" s="585">
        <f t="shared" si="9"/>
        <v>0</v>
      </c>
      <c r="H91" s="585">
        <f t="shared" si="9"/>
        <v>0</v>
      </c>
      <c r="I91" s="585">
        <f>'Приложение 2'!Y182/1000</f>
        <v>0</v>
      </c>
      <c r="J91" s="585">
        <f>'Приложение 2'!Z182/1000</f>
        <v>0</v>
      </c>
    </row>
    <row r="92" spans="1:10" ht="18.75" x14ac:dyDescent="0.2">
      <c r="A92" s="83" t="s">
        <v>208</v>
      </c>
      <c r="B92" s="68" t="s">
        <v>25</v>
      </c>
      <c r="C92" s="585">
        <f>'Приложение 2'!U195/1000</f>
        <v>0</v>
      </c>
      <c r="D92" s="585">
        <f>'Приложение 2'!V195/1000</f>
        <v>0</v>
      </c>
      <c r="E92" s="586">
        <f>'Приложение 2'!W195/1000</f>
        <v>0</v>
      </c>
      <c r="F92" s="585">
        <f>'Приложение 2'!X195/1000</f>
        <v>0</v>
      </c>
      <c r="G92" s="585">
        <f t="shared" si="9"/>
        <v>0</v>
      </c>
      <c r="H92" s="585">
        <f t="shared" si="9"/>
        <v>0</v>
      </c>
      <c r="I92" s="585">
        <f>'Приложение 2'!Y195/1000</f>
        <v>0</v>
      </c>
      <c r="J92" s="585">
        <f>'Приложение 2'!Z195/1000</f>
        <v>0</v>
      </c>
    </row>
    <row r="93" spans="1:10" ht="37.5" x14ac:dyDescent="0.2">
      <c r="A93" s="82" t="s">
        <v>41</v>
      </c>
      <c r="B93" s="68" t="s">
        <v>25</v>
      </c>
      <c r="C93" s="585">
        <f>21/1000</f>
        <v>2.1000000000000001E-2</v>
      </c>
      <c r="D93" s="585">
        <f>26/1000</f>
        <v>2.5999999999999999E-2</v>
      </c>
      <c r="E93" s="586">
        <f>26/1000</f>
        <v>2.5999999999999999E-2</v>
      </c>
      <c r="F93" s="585">
        <f>26/1000</f>
        <v>2.5999999999999999E-2</v>
      </c>
      <c r="G93" s="585">
        <f>26/1000</f>
        <v>2.5999999999999999E-2</v>
      </c>
      <c r="H93" s="585">
        <f>G93</f>
        <v>2.5999999999999999E-2</v>
      </c>
      <c r="I93" s="585">
        <f>26/1000</f>
        <v>2.5999999999999999E-2</v>
      </c>
      <c r="J93" s="585">
        <f>26/1000</f>
        <v>2.5999999999999999E-2</v>
      </c>
    </row>
    <row r="94" spans="1:10" ht="18.75" x14ac:dyDescent="0.3">
      <c r="A94" s="95" t="s">
        <v>45</v>
      </c>
      <c r="B94" s="68" t="s">
        <v>25</v>
      </c>
      <c r="C94" s="585">
        <f>'Приложение 2'!U210/1000</f>
        <v>0</v>
      </c>
      <c r="D94" s="585">
        <f>'Приложение 2'!V210/1000</f>
        <v>0</v>
      </c>
      <c r="E94" s="586">
        <f>'Приложение 2'!W210/1000</f>
        <v>0</v>
      </c>
      <c r="F94" s="585">
        <f>'Приложение 2'!X210/1000</f>
        <v>0</v>
      </c>
      <c r="G94" s="585">
        <f t="shared" si="9"/>
        <v>0</v>
      </c>
      <c r="H94" s="585">
        <f t="shared" si="9"/>
        <v>0</v>
      </c>
      <c r="I94" s="585">
        <f>'Приложение 2'!Y210/1000</f>
        <v>0</v>
      </c>
      <c r="J94" s="585">
        <f>'Приложение 2'!Z210/1000</f>
        <v>0</v>
      </c>
    </row>
    <row r="95" spans="1:10" ht="18.75" x14ac:dyDescent="0.3">
      <c r="A95" s="95" t="s">
        <v>46</v>
      </c>
      <c r="B95" s="68" t="s">
        <v>25</v>
      </c>
      <c r="C95" s="585">
        <f>'Приложение 2'!U211/1000</f>
        <v>0</v>
      </c>
      <c r="D95" s="585">
        <f>'Приложение 2'!V211/1000</f>
        <v>0</v>
      </c>
      <c r="E95" s="586">
        <f>'Приложение 2'!W211/1000</f>
        <v>0</v>
      </c>
      <c r="F95" s="585">
        <f>'Приложение 2'!X211/1000</f>
        <v>0</v>
      </c>
      <c r="G95" s="585">
        <f t="shared" si="9"/>
        <v>0</v>
      </c>
      <c r="H95" s="585">
        <f t="shared" si="9"/>
        <v>0</v>
      </c>
      <c r="I95" s="585">
        <f>'Приложение 2'!Y211/1000</f>
        <v>0</v>
      </c>
      <c r="J95" s="585">
        <f>'Приложение 2'!Z211/1000</f>
        <v>0</v>
      </c>
    </row>
    <row r="96" spans="1:10" ht="18.75" x14ac:dyDescent="0.3">
      <c r="A96" s="95" t="s">
        <v>48</v>
      </c>
      <c r="B96" s="68" t="s">
        <v>25</v>
      </c>
      <c r="C96" s="587">
        <f>('Приложение 2'!U204-'Приложение 2'!U207-'Приложение 2'!U210-'Приложение 2'!U211+'Приложение 2'!U191)/1000</f>
        <v>0</v>
      </c>
      <c r="D96" s="587">
        <f>('Приложение 2'!V204-'Приложение 2'!V207-'Приложение 2'!V210-'Приложение 2'!V211+'Приложение 2'!V191)/1000</f>
        <v>0</v>
      </c>
      <c r="E96" s="587">
        <f>('Приложение 2'!W204-'Приложение 2'!W207-'Приложение 2'!W210-'Приложение 2'!W211+'Приложение 2'!W191)/1000</f>
        <v>0</v>
      </c>
      <c r="F96" s="587">
        <f>('Приложение 2'!X204-'Приложение 2'!X207-'Приложение 2'!X210-'Приложение 2'!X211+'Приложение 2'!X191)/1000</f>
        <v>0</v>
      </c>
      <c r="G96" s="585">
        <f t="shared" si="9"/>
        <v>0</v>
      </c>
      <c r="H96" s="585">
        <f t="shared" si="9"/>
        <v>0</v>
      </c>
      <c r="I96" s="585">
        <f>('Приложение 2'!Y204-'Приложение 2'!Y207-'Приложение 2'!Y210-'Приложение 2'!Y211+'Приложение 2'!Y191)/1000</f>
        <v>0</v>
      </c>
      <c r="J96" s="585">
        <f>('Приложение 2'!Z204-'Приложение 2'!Z207-'Приложение 2'!Z210-'Приложение 2'!Z211+'Приложение 2'!Z191)/1000</f>
        <v>0</v>
      </c>
    </row>
    <row r="97" spans="1:10" ht="54.75" customHeight="1" x14ac:dyDescent="0.3">
      <c r="A97" s="413" t="s">
        <v>54</v>
      </c>
      <c r="B97" s="414" t="s">
        <v>25</v>
      </c>
      <c r="C97" s="598">
        <v>2.1000000000000001E-2</v>
      </c>
      <c r="D97" s="598">
        <v>2.5999999999999999E-2</v>
      </c>
      <c r="E97" s="598">
        <v>2.5999999999999999E-2</v>
      </c>
      <c r="F97" s="598">
        <v>2.5999999999999999E-2</v>
      </c>
      <c r="G97" s="585">
        <v>2.5999999999999999E-2</v>
      </c>
      <c r="H97" s="585">
        <v>2.5999999999999999E-2</v>
      </c>
      <c r="I97" s="598">
        <v>2.5999999999999999E-2</v>
      </c>
      <c r="J97" s="599">
        <v>2.5999999999999999E-2</v>
      </c>
    </row>
    <row r="98" spans="1:10" ht="18.75" x14ac:dyDescent="0.3">
      <c r="A98" s="415" t="s">
        <v>47</v>
      </c>
      <c r="B98" s="414"/>
      <c r="C98" s="600"/>
      <c r="D98" s="600"/>
      <c r="E98" s="600"/>
      <c r="F98" s="600"/>
      <c r="G98" s="69"/>
      <c r="H98" s="69"/>
      <c r="I98" s="600"/>
      <c r="J98" s="601"/>
    </row>
    <row r="99" spans="1:10" ht="37.5" x14ac:dyDescent="0.2">
      <c r="A99" s="416" t="s">
        <v>255</v>
      </c>
      <c r="B99" s="414" t="s">
        <v>25</v>
      </c>
      <c r="C99" s="602">
        <f t="shared" ref="C99:J99" si="10">10/1000</f>
        <v>0.01</v>
      </c>
      <c r="D99" s="598">
        <f t="shared" si="10"/>
        <v>0.01</v>
      </c>
      <c r="E99" s="598">
        <f t="shared" si="10"/>
        <v>0.01</v>
      </c>
      <c r="F99" s="598">
        <f t="shared" si="10"/>
        <v>0.01</v>
      </c>
      <c r="G99" s="585">
        <f t="shared" si="10"/>
        <v>0.01</v>
      </c>
      <c r="H99" s="585">
        <f t="shared" si="10"/>
        <v>0.01</v>
      </c>
      <c r="I99" s="598">
        <f t="shared" si="10"/>
        <v>0.01</v>
      </c>
      <c r="J99" s="598">
        <f t="shared" si="10"/>
        <v>0.01</v>
      </c>
    </row>
    <row r="100" spans="1:10" ht="18.75" x14ac:dyDescent="0.3">
      <c r="A100" s="417" t="s">
        <v>209</v>
      </c>
      <c r="B100" s="414" t="s">
        <v>25</v>
      </c>
      <c r="C100" s="602">
        <v>0</v>
      </c>
      <c r="D100" s="600">
        <v>0</v>
      </c>
      <c r="E100" s="600">
        <v>0</v>
      </c>
      <c r="F100" s="600">
        <v>0</v>
      </c>
      <c r="G100" s="69">
        <v>0</v>
      </c>
      <c r="H100" s="69">
        <v>0</v>
      </c>
      <c r="I100" s="600">
        <v>0</v>
      </c>
      <c r="J100" s="600">
        <v>0</v>
      </c>
    </row>
    <row r="101" spans="1:10" ht="18.75" x14ac:dyDescent="0.3">
      <c r="A101" s="417" t="s">
        <v>414</v>
      </c>
      <c r="B101" s="414"/>
      <c r="C101" s="603">
        <v>0</v>
      </c>
      <c r="D101" s="600">
        <v>0</v>
      </c>
      <c r="E101" s="600">
        <v>0</v>
      </c>
      <c r="F101" s="600">
        <v>0</v>
      </c>
      <c r="G101" s="69">
        <v>0</v>
      </c>
      <c r="H101" s="69">
        <v>0</v>
      </c>
      <c r="I101" s="600">
        <v>0</v>
      </c>
      <c r="J101" s="601">
        <v>0</v>
      </c>
    </row>
    <row r="102" spans="1:10" ht="18.75" x14ac:dyDescent="0.3">
      <c r="A102" s="417" t="s">
        <v>415</v>
      </c>
      <c r="B102" s="414" t="s">
        <v>24</v>
      </c>
      <c r="C102" s="604">
        <v>0</v>
      </c>
      <c r="D102" s="600">
        <v>0</v>
      </c>
      <c r="E102" s="600">
        <v>0</v>
      </c>
      <c r="F102" s="600">
        <v>0</v>
      </c>
      <c r="G102" s="69">
        <v>0</v>
      </c>
      <c r="H102" s="69">
        <v>0</v>
      </c>
      <c r="I102" s="600">
        <v>0</v>
      </c>
      <c r="J102" s="600">
        <v>0</v>
      </c>
    </row>
    <row r="103" spans="1:10" ht="56.25" x14ac:dyDescent="0.3">
      <c r="A103" s="97" t="s">
        <v>77</v>
      </c>
      <c r="B103" s="68" t="s">
        <v>25</v>
      </c>
      <c r="C103" s="78">
        <f>'Приложение 2'!U34/1000</f>
        <v>2.1999999999999999E-2</v>
      </c>
      <c r="D103" s="78">
        <f>'Приложение 2'!V34/1000</f>
        <v>2.3E-2</v>
      </c>
      <c r="E103" s="446">
        <f>'Приложение 2'!W34/1000</f>
        <v>2.3E-2</v>
      </c>
      <c r="F103" s="78">
        <f>'Приложение 2'!X34/1000</f>
        <v>2.4E-2</v>
      </c>
      <c r="G103" s="69">
        <f t="shared" ref="G103:H103" si="11">F103</f>
        <v>2.4E-2</v>
      </c>
      <c r="H103" s="69">
        <f t="shared" si="11"/>
        <v>2.4E-2</v>
      </c>
      <c r="I103" s="78">
        <f>'Приложение 2'!Y34/1000</f>
        <v>2.5000000000000001E-2</v>
      </c>
      <c r="J103" s="78">
        <f>'Приложение 2'!Z34/1000</f>
        <v>2.5999999999999999E-2</v>
      </c>
    </row>
    <row r="104" spans="1:10" ht="19.5" x14ac:dyDescent="0.2">
      <c r="A104" s="80" t="s">
        <v>26</v>
      </c>
      <c r="B104" s="68"/>
      <c r="C104" s="593"/>
      <c r="D104" s="593"/>
      <c r="E104" s="594"/>
      <c r="F104" s="593"/>
      <c r="G104" s="593"/>
      <c r="H104" s="593"/>
      <c r="I104" s="593"/>
      <c r="J104" s="593"/>
    </row>
    <row r="105" spans="1:10" ht="37.5" x14ac:dyDescent="0.3">
      <c r="A105" s="98" t="s">
        <v>258</v>
      </c>
      <c r="B105" s="68" t="s">
        <v>25</v>
      </c>
      <c r="C105" s="69">
        <f t="shared" ref="C105:J105" si="12">C103</f>
        <v>2.1999999999999999E-2</v>
      </c>
      <c r="D105" s="69">
        <f t="shared" si="12"/>
        <v>2.3E-2</v>
      </c>
      <c r="E105" s="400">
        <f t="shared" si="12"/>
        <v>2.3E-2</v>
      </c>
      <c r="F105" s="69">
        <f t="shared" si="12"/>
        <v>2.4E-2</v>
      </c>
      <c r="G105" s="69">
        <f t="shared" si="12"/>
        <v>2.4E-2</v>
      </c>
      <c r="H105" s="69">
        <f t="shared" si="12"/>
        <v>2.4E-2</v>
      </c>
      <c r="I105" s="69">
        <f t="shared" si="12"/>
        <v>2.5000000000000001E-2</v>
      </c>
      <c r="J105" s="69">
        <f t="shared" si="12"/>
        <v>2.5999999999999999E-2</v>
      </c>
    </row>
    <row r="106" spans="1:10" ht="37.5" x14ac:dyDescent="0.2">
      <c r="A106" s="99" t="s">
        <v>157</v>
      </c>
      <c r="B106" s="68" t="s">
        <v>24</v>
      </c>
      <c r="C106" s="69">
        <f t="shared" ref="C106:J106" si="13">C103</f>
        <v>2.1999999999999999E-2</v>
      </c>
      <c r="D106" s="69">
        <f t="shared" si="13"/>
        <v>2.3E-2</v>
      </c>
      <c r="E106" s="400">
        <f t="shared" si="13"/>
        <v>2.3E-2</v>
      </c>
      <c r="F106" s="69">
        <f t="shared" si="13"/>
        <v>2.4E-2</v>
      </c>
      <c r="G106" s="69">
        <f t="shared" si="13"/>
        <v>2.4E-2</v>
      </c>
      <c r="H106" s="69">
        <f t="shared" si="13"/>
        <v>2.4E-2</v>
      </c>
      <c r="I106" s="69">
        <f t="shared" si="13"/>
        <v>2.5000000000000001E-2</v>
      </c>
      <c r="J106" s="69">
        <f t="shared" si="13"/>
        <v>2.5999999999999999E-2</v>
      </c>
    </row>
    <row r="107" spans="1:10" ht="18.75" x14ac:dyDescent="0.3">
      <c r="A107" s="100" t="s">
        <v>158</v>
      </c>
      <c r="B107" s="68" t="s">
        <v>25</v>
      </c>
      <c r="C107" s="69">
        <v>0</v>
      </c>
      <c r="D107" s="69">
        <v>0</v>
      </c>
      <c r="E107" s="400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</row>
    <row r="108" spans="1:10" ht="18.75" x14ac:dyDescent="0.3">
      <c r="A108" s="100" t="s">
        <v>159</v>
      </c>
      <c r="B108" s="68" t="s">
        <v>25</v>
      </c>
      <c r="C108" s="69"/>
      <c r="D108" s="69"/>
      <c r="E108" s="400"/>
      <c r="F108" s="69"/>
      <c r="G108" s="69"/>
      <c r="H108" s="69"/>
      <c r="I108" s="69"/>
      <c r="J108" s="70"/>
    </row>
    <row r="109" spans="1:10" ht="24" customHeight="1" x14ac:dyDescent="0.2">
      <c r="A109" s="83" t="s">
        <v>42</v>
      </c>
      <c r="B109" s="68" t="s">
        <v>25</v>
      </c>
      <c r="C109" s="69"/>
      <c r="D109" s="69"/>
      <c r="E109" s="400"/>
      <c r="F109" s="69"/>
      <c r="G109" s="69"/>
      <c r="H109" s="69"/>
      <c r="I109" s="69"/>
      <c r="J109" s="70"/>
    </row>
    <row r="110" spans="1:10" ht="18.75" x14ac:dyDescent="0.3">
      <c r="A110" s="100" t="s">
        <v>43</v>
      </c>
      <c r="B110" s="68" t="s">
        <v>24</v>
      </c>
      <c r="C110" s="69">
        <v>0</v>
      </c>
      <c r="D110" s="69">
        <v>0</v>
      </c>
      <c r="E110" s="400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</row>
    <row r="111" spans="1:10" ht="37.5" x14ac:dyDescent="0.2">
      <c r="A111" s="101" t="s">
        <v>160</v>
      </c>
      <c r="B111" s="68" t="s">
        <v>24</v>
      </c>
      <c r="C111" s="69"/>
      <c r="D111" s="69"/>
      <c r="E111" s="400"/>
      <c r="F111" s="69"/>
      <c r="G111" s="69"/>
      <c r="H111" s="69"/>
      <c r="I111" s="69"/>
      <c r="J111" s="70"/>
    </row>
    <row r="112" spans="1:10" ht="56.25" x14ac:dyDescent="0.3">
      <c r="A112" s="100" t="s">
        <v>161</v>
      </c>
      <c r="B112" s="68" t="s">
        <v>24</v>
      </c>
      <c r="C112" s="69">
        <v>0</v>
      </c>
      <c r="D112" s="69">
        <v>0</v>
      </c>
      <c r="E112" s="400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</row>
    <row r="113" spans="1:10" ht="18.75" x14ac:dyDescent="0.3">
      <c r="A113" s="100" t="s">
        <v>16</v>
      </c>
      <c r="B113" s="68" t="s">
        <v>24</v>
      </c>
      <c r="C113" s="69">
        <v>0</v>
      </c>
      <c r="D113" s="69">
        <v>0</v>
      </c>
      <c r="E113" s="400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</row>
    <row r="114" spans="1:10" ht="37.5" x14ac:dyDescent="0.3">
      <c r="A114" s="100" t="s">
        <v>162</v>
      </c>
      <c r="B114" s="68" t="s">
        <v>24</v>
      </c>
      <c r="C114" s="69">
        <v>0</v>
      </c>
      <c r="D114" s="410">
        <v>0</v>
      </c>
      <c r="E114" s="400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</row>
    <row r="115" spans="1:10" ht="18.75" x14ac:dyDescent="0.2">
      <c r="A115" s="83" t="s">
        <v>207</v>
      </c>
      <c r="B115" s="68"/>
      <c r="C115" s="69">
        <v>0</v>
      </c>
      <c r="D115" s="410">
        <v>0</v>
      </c>
      <c r="E115" s="400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</row>
    <row r="116" spans="1:10" ht="18.75" x14ac:dyDescent="0.2">
      <c r="A116" s="83" t="s">
        <v>208</v>
      </c>
      <c r="B116" s="68"/>
      <c r="C116" s="69">
        <v>0</v>
      </c>
      <c r="D116" s="69">
        <v>0</v>
      </c>
      <c r="E116" s="400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</row>
    <row r="117" spans="1:10" ht="18.75" x14ac:dyDescent="0.3">
      <c r="A117" s="100" t="s">
        <v>48</v>
      </c>
      <c r="B117" s="68" t="s">
        <v>24</v>
      </c>
      <c r="C117" s="69">
        <v>0</v>
      </c>
      <c r="D117" s="410">
        <v>0</v>
      </c>
      <c r="E117" s="453">
        <v>0</v>
      </c>
      <c r="F117" s="410">
        <v>0</v>
      </c>
      <c r="G117" s="410">
        <v>0</v>
      </c>
      <c r="H117" s="410">
        <v>0</v>
      </c>
      <c r="I117" s="410">
        <v>0</v>
      </c>
      <c r="J117" s="410">
        <v>0</v>
      </c>
    </row>
    <row r="118" spans="1:10" ht="39" x14ac:dyDescent="0.2">
      <c r="A118" s="84" t="s">
        <v>98</v>
      </c>
      <c r="B118" s="68" t="s">
        <v>12</v>
      </c>
      <c r="C118" s="69">
        <v>0</v>
      </c>
      <c r="D118" s="69">
        <v>0</v>
      </c>
      <c r="E118" s="400">
        <v>0</v>
      </c>
      <c r="F118" s="400">
        <v>0</v>
      </c>
      <c r="G118" s="400">
        <v>0</v>
      </c>
      <c r="H118" s="400">
        <v>0</v>
      </c>
      <c r="I118" s="400">
        <v>0</v>
      </c>
      <c r="J118" s="400">
        <v>0</v>
      </c>
    </row>
    <row r="119" spans="1:10" ht="58.5" x14ac:dyDescent="0.2">
      <c r="A119" s="80" t="s">
        <v>80</v>
      </c>
      <c r="B119" s="68" t="s">
        <v>13</v>
      </c>
      <c r="C119" s="574">
        <f>'Приложение 2'!AA227*1000</f>
        <v>11037.87878787879</v>
      </c>
      <c r="D119" s="574">
        <f>'Приложение 2'!AB227*1000</f>
        <v>11123.188405797102</v>
      </c>
      <c r="E119" s="575">
        <f>'Приложение 2'!AC227*1000</f>
        <v>12124.27536231884</v>
      </c>
      <c r="F119" s="574">
        <f>'Приложение 2'!AD227*1000</f>
        <v>12742.613405797099</v>
      </c>
      <c r="G119" s="574">
        <f>F119</f>
        <v>12742.613405797099</v>
      </c>
      <c r="H119" s="574">
        <f>G119</f>
        <v>12742.613405797099</v>
      </c>
      <c r="I119" s="574">
        <f>'Приложение 2'!AE227*1000</f>
        <v>13405.22930289855</v>
      </c>
      <c r="J119" s="574">
        <f>'Приложение 2'!AF227*1000</f>
        <v>14263.163978284056</v>
      </c>
    </row>
    <row r="120" spans="1:10" ht="19.5" x14ac:dyDescent="0.2">
      <c r="A120" s="80" t="s">
        <v>26</v>
      </c>
      <c r="B120" s="68"/>
      <c r="C120" s="69"/>
      <c r="D120" s="69">
        <f>D119/C119</f>
        <v>1.0077288054668614</v>
      </c>
      <c r="E120" s="400"/>
      <c r="F120" s="90"/>
      <c r="G120" s="90"/>
      <c r="H120" s="90"/>
      <c r="I120" s="90"/>
      <c r="J120" s="70"/>
    </row>
    <row r="121" spans="1:10" ht="37.5" x14ac:dyDescent="0.3">
      <c r="A121" s="94" t="s">
        <v>156</v>
      </c>
      <c r="B121" s="68" t="s">
        <v>13</v>
      </c>
      <c r="C121" s="574">
        <f>'Приложение 2'!AA8*1000</f>
        <v>11037.87878787879</v>
      </c>
      <c r="D121" s="574">
        <f>'Приложение 2'!AB8*1000</f>
        <v>11123.188405797102</v>
      </c>
      <c r="E121" s="575">
        <f>'Приложение 2'!AC8*1000</f>
        <v>12124.27536231884</v>
      </c>
      <c r="F121" s="574">
        <f>'Приложение 2'!AD8*1000</f>
        <v>12742.613405797099</v>
      </c>
      <c r="G121" s="574">
        <f>F121</f>
        <v>12742.613405797099</v>
      </c>
      <c r="H121" s="574">
        <f>G121</f>
        <v>12742.613405797099</v>
      </c>
      <c r="I121" s="574">
        <f>'Приложение 2'!AE8*1000</f>
        <v>13405.22930289855</v>
      </c>
      <c r="J121" s="574">
        <f>'Приложение 2'!AF8*1000</f>
        <v>14263.163978284056</v>
      </c>
    </row>
    <row r="122" spans="1:10" ht="37.5" x14ac:dyDescent="0.2">
      <c r="A122" s="82" t="s">
        <v>157</v>
      </c>
      <c r="B122" s="68" t="s">
        <v>13</v>
      </c>
      <c r="C122" s="574">
        <f>'Приложение 2'!AA9*1000</f>
        <v>11037.87878787879</v>
      </c>
      <c r="D122" s="574">
        <f>'Приложение 2'!AB9*1000</f>
        <v>11123.188405797102</v>
      </c>
      <c r="E122" s="575">
        <f>'Приложение 2'!AC9*1000</f>
        <v>12124.27536231884</v>
      </c>
      <c r="F122" s="574">
        <f>'Приложение 2'!AD9*1000</f>
        <v>12742.613405797099</v>
      </c>
      <c r="G122" s="574">
        <f t="shared" ref="G122:H135" si="14">F122</f>
        <v>12742.613405797099</v>
      </c>
      <c r="H122" s="574">
        <f t="shared" si="14"/>
        <v>12742.613405797099</v>
      </c>
      <c r="I122" s="574">
        <f>'Приложение 2'!AE9*1000</f>
        <v>13405.22930289855</v>
      </c>
      <c r="J122" s="574">
        <f>'Приложение 2'!AF9*1000</f>
        <v>14263.163978284056</v>
      </c>
    </row>
    <row r="123" spans="1:10" ht="18.75" x14ac:dyDescent="0.3">
      <c r="A123" s="95" t="s">
        <v>158</v>
      </c>
      <c r="B123" s="68" t="s">
        <v>13</v>
      </c>
      <c r="C123" s="574">
        <f>'Приложение 2'!AA43*1000</f>
        <v>0</v>
      </c>
      <c r="D123" s="574">
        <f>'Приложение 2'!AB43*1000</f>
        <v>0</v>
      </c>
      <c r="E123" s="575">
        <f>'Приложение 2'!AC43*1000</f>
        <v>0</v>
      </c>
      <c r="F123" s="574">
        <f>'Приложение 2'!AD43*1000</f>
        <v>0</v>
      </c>
      <c r="G123" s="574">
        <f t="shared" si="14"/>
        <v>0</v>
      </c>
      <c r="H123" s="574">
        <f t="shared" si="14"/>
        <v>0</v>
      </c>
      <c r="I123" s="574">
        <f>'Приложение 2'!AE43*1000</f>
        <v>0</v>
      </c>
      <c r="J123" s="574">
        <f>'Приложение 2'!AF43*1000</f>
        <v>0</v>
      </c>
    </row>
    <row r="124" spans="1:10" ht="18.75" x14ac:dyDescent="0.3">
      <c r="A124" s="95" t="s">
        <v>159</v>
      </c>
      <c r="B124" s="68" t="s">
        <v>13</v>
      </c>
      <c r="C124" s="574"/>
      <c r="D124" s="574"/>
      <c r="E124" s="575"/>
      <c r="F124" s="574"/>
      <c r="G124" s="574">
        <f t="shared" si="14"/>
        <v>0</v>
      </c>
      <c r="H124" s="574">
        <f t="shared" si="14"/>
        <v>0</v>
      </c>
      <c r="I124" s="574"/>
      <c r="J124" s="574"/>
    </row>
    <row r="125" spans="1:10" ht="18.75" x14ac:dyDescent="0.3">
      <c r="A125" s="95" t="s">
        <v>42</v>
      </c>
      <c r="B125" s="68" t="s">
        <v>13</v>
      </c>
      <c r="C125" s="574">
        <f>'Приложение 2'!AA66*1000</f>
        <v>0</v>
      </c>
      <c r="D125" s="574">
        <f>'Приложение 2'!AB66*1000</f>
        <v>0</v>
      </c>
      <c r="E125" s="575">
        <f>'Приложение 2'!AC66*1000</f>
        <v>0</v>
      </c>
      <c r="F125" s="574">
        <f>'Приложение 2'!AD66*1000</f>
        <v>0</v>
      </c>
      <c r="G125" s="574">
        <f t="shared" si="14"/>
        <v>0</v>
      </c>
      <c r="H125" s="574">
        <f t="shared" si="14"/>
        <v>0</v>
      </c>
      <c r="I125" s="574">
        <f>'Приложение 2'!AE66*1000</f>
        <v>0</v>
      </c>
      <c r="J125" s="574">
        <f>'Приложение 2'!AF66*1000</f>
        <v>0</v>
      </c>
    </row>
    <row r="126" spans="1:10" ht="18.75" x14ac:dyDescent="0.3">
      <c r="A126" s="95" t="s">
        <v>43</v>
      </c>
      <c r="B126" s="68" t="s">
        <v>13</v>
      </c>
      <c r="C126" s="574">
        <f>'Приложение 2'!AA77*1000</f>
        <v>0</v>
      </c>
      <c r="D126" s="574">
        <f>'Приложение 2'!AB77*1000</f>
        <v>0</v>
      </c>
      <c r="E126" s="575">
        <f>'Приложение 2'!AC77*1000</f>
        <v>0</v>
      </c>
      <c r="F126" s="574">
        <f>'Приложение 2'!AD77*1000</f>
        <v>0</v>
      </c>
      <c r="G126" s="574">
        <f t="shared" si="14"/>
        <v>0</v>
      </c>
      <c r="H126" s="574">
        <f t="shared" si="14"/>
        <v>0</v>
      </c>
      <c r="I126" s="574">
        <f>'Приложение 2'!AE77*1000</f>
        <v>0</v>
      </c>
      <c r="J126" s="574">
        <f>'Приложение 2'!AF77*1000</f>
        <v>0</v>
      </c>
    </row>
    <row r="127" spans="1:10" ht="37.5" x14ac:dyDescent="0.2">
      <c r="A127" s="101" t="s">
        <v>160</v>
      </c>
      <c r="B127" s="68" t="s">
        <v>13</v>
      </c>
      <c r="C127" s="574">
        <f>'Приложение 2'!AA157*1000</f>
        <v>0</v>
      </c>
      <c r="D127" s="574">
        <f>'Приложение 2'!AB157*1000</f>
        <v>0</v>
      </c>
      <c r="E127" s="575">
        <f>'Приложение 2'!AC157*1000</f>
        <v>0</v>
      </c>
      <c r="F127" s="574">
        <f>'Приложение 2'!AD157*1000</f>
        <v>0</v>
      </c>
      <c r="G127" s="574">
        <f t="shared" si="14"/>
        <v>0</v>
      </c>
      <c r="H127" s="574">
        <f t="shared" si="14"/>
        <v>0</v>
      </c>
      <c r="I127" s="574">
        <f>'Приложение 2'!AE157*1000</f>
        <v>0</v>
      </c>
      <c r="J127" s="574">
        <f>'Приложение 2'!AF157*1000</f>
        <v>0</v>
      </c>
    </row>
    <row r="128" spans="1:10" ht="18.75" x14ac:dyDescent="0.3">
      <c r="A128" s="95" t="s">
        <v>161</v>
      </c>
      <c r="B128" s="68" t="s">
        <v>13</v>
      </c>
      <c r="C128" s="574">
        <f>'Приложение 2'!AA166*1000</f>
        <v>0</v>
      </c>
      <c r="D128" s="574">
        <f>'Приложение 2'!AB166*1000</f>
        <v>0</v>
      </c>
      <c r="E128" s="575">
        <f>'Приложение 2'!AC166*1000</f>
        <v>0</v>
      </c>
      <c r="F128" s="574">
        <f>'Приложение 2'!AD166*1000</f>
        <v>0</v>
      </c>
      <c r="G128" s="574">
        <f t="shared" si="14"/>
        <v>0</v>
      </c>
      <c r="H128" s="574">
        <f t="shared" si="14"/>
        <v>0</v>
      </c>
      <c r="I128" s="574">
        <f>'Приложение 2'!AE166*1000</f>
        <v>0</v>
      </c>
      <c r="J128" s="574">
        <f>'Приложение 2'!AF166*1000</f>
        <v>0</v>
      </c>
    </row>
    <row r="129" spans="1:10" ht="18.75" x14ac:dyDescent="0.2">
      <c r="A129" s="82" t="s">
        <v>16</v>
      </c>
      <c r="B129" s="68" t="s">
        <v>13</v>
      </c>
      <c r="C129" s="574">
        <f>'Приложение 2'!AA171*1000</f>
        <v>0</v>
      </c>
      <c r="D129" s="574">
        <f>'Приложение 2'!AB171*1000</f>
        <v>0</v>
      </c>
      <c r="E129" s="575">
        <f>'Приложение 2'!AC171*1000</f>
        <v>0</v>
      </c>
      <c r="F129" s="574">
        <f>'Приложение 2'!AD171*1000</f>
        <v>0</v>
      </c>
      <c r="G129" s="574">
        <f t="shared" si="14"/>
        <v>0</v>
      </c>
      <c r="H129" s="574">
        <f t="shared" si="14"/>
        <v>0</v>
      </c>
      <c r="I129" s="574">
        <f>'Приложение 2'!AE171*1000</f>
        <v>0</v>
      </c>
      <c r="J129" s="574">
        <f>'Приложение 2'!AF171*1000</f>
        <v>0</v>
      </c>
    </row>
    <row r="130" spans="1:10" ht="37.5" x14ac:dyDescent="0.3">
      <c r="A130" s="94" t="s">
        <v>162</v>
      </c>
      <c r="B130" s="68" t="s">
        <v>13</v>
      </c>
      <c r="C130" s="574">
        <f>'Приложение 2'!AA176*1000</f>
        <v>0</v>
      </c>
      <c r="D130" s="574">
        <f>'Приложение 2'!AB176*1000</f>
        <v>0</v>
      </c>
      <c r="E130" s="575">
        <f>'Приложение 2'!AC176*1000</f>
        <v>0</v>
      </c>
      <c r="F130" s="574">
        <f>'Приложение 2'!AD176*1000</f>
        <v>0</v>
      </c>
      <c r="G130" s="574">
        <f t="shared" si="14"/>
        <v>0</v>
      </c>
      <c r="H130" s="574">
        <f t="shared" si="14"/>
        <v>0</v>
      </c>
      <c r="I130" s="574">
        <f>'Приложение 2'!AE176*1000</f>
        <v>0</v>
      </c>
      <c r="J130" s="574">
        <f>'Приложение 2'!AF176*1000</f>
        <v>0</v>
      </c>
    </row>
    <row r="131" spans="1:10" ht="18.75" x14ac:dyDescent="0.2">
      <c r="A131" s="83" t="s">
        <v>207</v>
      </c>
      <c r="B131" s="68" t="s">
        <v>13</v>
      </c>
      <c r="C131" s="574">
        <f>'Приложение 2'!AA182*1000</f>
        <v>0</v>
      </c>
      <c r="D131" s="574">
        <f>'Приложение 2'!AB182*1000</f>
        <v>0</v>
      </c>
      <c r="E131" s="575">
        <f>'Приложение 2'!AC182*1000</f>
        <v>0</v>
      </c>
      <c r="F131" s="574">
        <f>'Приложение 2'!AD182*1000</f>
        <v>0</v>
      </c>
      <c r="G131" s="574">
        <f t="shared" si="14"/>
        <v>0</v>
      </c>
      <c r="H131" s="574">
        <f t="shared" si="14"/>
        <v>0</v>
      </c>
      <c r="I131" s="574">
        <f>'Приложение 2'!AE182*1000</f>
        <v>0</v>
      </c>
      <c r="J131" s="574">
        <f>'Приложение 2'!AF182*1000</f>
        <v>0</v>
      </c>
    </row>
    <row r="132" spans="1:10" ht="18.75" x14ac:dyDescent="0.2">
      <c r="A132" s="83" t="s">
        <v>208</v>
      </c>
      <c r="B132" s="68" t="s">
        <v>13</v>
      </c>
      <c r="C132" s="574">
        <f>'Приложение 2'!AA195*1000</f>
        <v>0</v>
      </c>
      <c r="D132" s="574">
        <f>'Приложение 2'!AB195*1000</f>
        <v>0</v>
      </c>
      <c r="E132" s="575">
        <f>'Приложение 2'!AC195*1000</f>
        <v>0</v>
      </c>
      <c r="F132" s="574">
        <f>'Приложение 2'!AD195*1000</f>
        <v>0</v>
      </c>
      <c r="G132" s="574">
        <f t="shared" si="14"/>
        <v>0</v>
      </c>
      <c r="H132" s="574">
        <f t="shared" si="14"/>
        <v>0</v>
      </c>
      <c r="I132" s="574">
        <f>'Приложение 2'!AE195*1000</f>
        <v>0</v>
      </c>
      <c r="J132" s="574">
        <f>'Приложение 2'!AF195*1000</f>
        <v>0</v>
      </c>
    </row>
    <row r="133" spans="1:10" ht="37.5" x14ac:dyDescent="0.3">
      <c r="A133" s="94" t="s">
        <v>41</v>
      </c>
      <c r="B133" s="68" t="s">
        <v>13</v>
      </c>
      <c r="C133" s="574">
        <f>'Приложение 2'!AA207*1000</f>
        <v>0</v>
      </c>
      <c r="D133" s="574">
        <f>'Приложение 2'!AB207*1000</f>
        <v>0</v>
      </c>
      <c r="E133" s="575">
        <f>'Приложение 2'!AC207*1000</f>
        <v>0</v>
      </c>
      <c r="F133" s="574">
        <f>'Приложение 2'!AD207*1000</f>
        <v>0</v>
      </c>
      <c r="G133" s="574">
        <f t="shared" si="14"/>
        <v>0</v>
      </c>
      <c r="H133" s="574">
        <f t="shared" si="14"/>
        <v>0</v>
      </c>
      <c r="I133" s="574">
        <f>'Приложение 2'!AE207*1000</f>
        <v>0</v>
      </c>
      <c r="J133" s="574">
        <f>'Приложение 2'!AF207*1000</f>
        <v>0</v>
      </c>
    </row>
    <row r="134" spans="1:10" ht="18.75" x14ac:dyDescent="0.3">
      <c r="A134" s="96" t="s">
        <v>45</v>
      </c>
      <c r="B134" s="68" t="s">
        <v>13</v>
      </c>
      <c r="C134" s="574">
        <f>'Приложение 2'!AA210*1000</f>
        <v>0</v>
      </c>
      <c r="D134" s="574">
        <f>'Приложение 2'!AB210*1000</f>
        <v>0</v>
      </c>
      <c r="E134" s="575">
        <f>'Приложение 2'!AC210*1000</f>
        <v>0</v>
      </c>
      <c r="F134" s="574">
        <f>'Приложение 2'!AD210*1000</f>
        <v>0</v>
      </c>
      <c r="G134" s="574">
        <f t="shared" si="14"/>
        <v>0</v>
      </c>
      <c r="H134" s="574">
        <f t="shared" si="14"/>
        <v>0</v>
      </c>
      <c r="I134" s="574">
        <f>'Приложение 2'!AE210*1000</f>
        <v>0</v>
      </c>
      <c r="J134" s="574">
        <f>'Приложение 2'!AF210*1000</f>
        <v>0</v>
      </c>
    </row>
    <row r="135" spans="1:10" ht="18.75" x14ac:dyDescent="0.3">
      <c r="A135" s="95" t="s">
        <v>46</v>
      </c>
      <c r="B135" s="68" t="s">
        <v>13</v>
      </c>
      <c r="C135" s="574">
        <f>'Приложение 2'!AA211*1000</f>
        <v>0</v>
      </c>
      <c r="D135" s="574">
        <f>'Приложение 2'!AB211*1000</f>
        <v>0</v>
      </c>
      <c r="E135" s="575">
        <f>'Приложение 2'!AC211*1000</f>
        <v>0</v>
      </c>
      <c r="F135" s="574">
        <f>'Приложение 2'!AD211*1000</f>
        <v>0</v>
      </c>
      <c r="G135" s="574">
        <f t="shared" si="14"/>
        <v>0</v>
      </c>
      <c r="H135" s="574">
        <f t="shared" si="14"/>
        <v>0</v>
      </c>
      <c r="I135" s="574">
        <f>'Приложение 2'!AE211*1000</f>
        <v>0</v>
      </c>
      <c r="J135" s="574">
        <f>'Приложение 2'!AF211*1000</f>
        <v>0</v>
      </c>
    </row>
    <row r="136" spans="1:10" ht="18.75" x14ac:dyDescent="0.3">
      <c r="A136" s="408" t="s">
        <v>48</v>
      </c>
      <c r="B136" s="75" t="s">
        <v>13</v>
      </c>
      <c r="C136" s="576"/>
      <c r="D136" s="576"/>
      <c r="E136" s="577"/>
      <c r="F136" s="576"/>
      <c r="G136" s="576"/>
      <c r="H136" s="576"/>
      <c r="I136" s="576"/>
      <c r="J136" s="576"/>
    </row>
    <row r="137" spans="1:10" ht="58.9" customHeight="1" x14ac:dyDescent="0.3">
      <c r="A137" s="418" t="s">
        <v>130</v>
      </c>
      <c r="B137" s="419" t="s">
        <v>13</v>
      </c>
      <c r="C137" s="574">
        <v>24050</v>
      </c>
      <c r="D137" s="574">
        <v>25116.141977404961</v>
      </c>
      <c r="E137" s="575">
        <f>D137*'Приложение 2'!AP6/100</f>
        <v>27376.594755371407</v>
      </c>
      <c r="F137" s="574">
        <f>E137*'Приложение 2'!AQ6/100</f>
        <v>28772.801087895346</v>
      </c>
      <c r="G137" s="574">
        <f>F137</f>
        <v>28772.801087895346</v>
      </c>
      <c r="H137" s="574">
        <f>F137</f>
        <v>28772.801087895346</v>
      </c>
      <c r="I137" s="574">
        <f>F137*'Приложение 2'!AR6/100</f>
        <v>30268.986744465907</v>
      </c>
      <c r="J137" s="574">
        <f>I137*'Приложение 2'!AS6/100</f>
        <v>32206.201896111728</v>
      </c>
    </row>
    <row r="138" spans="1:10" ht="18.75" x14ac:dyDescent="0.3">
      <c r="A138" s="420" t="s">
        <v>129</v>
      </c>
      <c r="B138" s="419"/>
      <c r="C138" s="596"/>
      <c r="D138" s="596"/>
      <c r="E138" s="597"/>
      <c r="F138" s="596"/>
      <c r="G138" s="596"/>
      <c r="H138" s="596"/>
      <c r="I138" s="596"/>
      <c r="J138" s="596"/>
    </row>
    <row r="139" spans="1:10" ht="37.5" x14ac:dyDescent="0.2">
      <c r="A139" s="421" t="s">
        <v>255</v>
      </c>
      <c r="B139" s="419" t="s">
        <v>13</v>
      </c>
      <c r="C139" s="574">
        <v>22552</v>
      </c>
      <c r="D139" s="574">
        <v>26930.766283524907</v>
      </c>
      <c r="E139" s="575">
        <f>D139*'Приложение 2'!AP6/100</f>
        <v>29354.535249042146</v>
      </c>
      <c r="F139" s="574">
        <f>E139*'Приложение 2'!AQ6/100</f>
        <v>30851.616546743295</v>
      </c>
      <c r="G139" s="574">
        <f t="shared" ref="G139:G142" si="15">F139</f>
        <v>30851.616546743295</v>
      </c>
      <c r="H139" s="574">
        <f t="shared" ref="H139:H142" si="16">F139</f>
        <v>30851.616546743295</v>
      </c>
      <c r="I139" s="574">
        <f>F139*'Приложение 2'!AR6/100</f>
        <v>32455.900607173946</v>
      </c>
      <c r="J139" s="574">
        <f>I139*'Приложение 2'!AS6/100</f>
        <v>34533.078246033081</v>
      </c>
    </row>
    <row r="140" spans="1:10" ht="18.75" x14ac:dyDescent="0.3">
      <c r="A140" s="422" t="s">
        <v>209</v>
      </c>
      <c r="B140" s="419" t="s">
        <v>13</v>
      </c>
      <c r="C140" s="574">
        <v>22552</v>
      </c>
      <c r="D140" s="574">
        <v>26930.766283524907</v>
      </c>
      <c r="E140" s="575">
        <f>D140*'Приложение 2'!AP6/100</f>
        <v>29354.535249042146</v>
      </c>
      <c r="F140" s="574">
        <f>E140*'Приложение 2'!AQ6/100</f>
        <v>30851.616546743295</v>
      </c>
      <c r="G140" s="574">
        <f t="shared" si="15"/>
        <v>30851.616546743295</v>
      </c>
      <c r="H140" s="574">
        <f t="shared" si="16"/>
        <v>30851.616546743295</v>
      </c>
      <c r="I140" s="574">
        <f>F140*'Приложение 2'!AR6/100</f>
        <v>32455.900607173946</v>
      </c>
      <c r="J140" s="574">
        <v>31720</v>
      </c>
    </row>
    <row r="141" spans="1:10" ht="18.75" x14ac:dyDescent="0.3">
      <c r="A141" s="422" t="s">
        <v>414</v>
      </c>
      <c r="B141" s="77" t="s">
        <v>13</v>
      </c>
      <c r="C141" s="574">
        <v>30243</v>
      </c>
      <c r="D141" s="574">
        <v>31311.709506323954</v>
      </c>
      <c r="E141" s="575">
        <f>D141*'Приложение 2'!AP6/100</f>
        <v>34129.763361893107</v>
      </c>
      <c r="F141" s="574">
        <f>E141*'Приложение 2'!AQ6/100</f>
        <v>35870.381293349652</v>
      </c>
      <c r="G141" s="574">
        <f t="shared" si="15"/>
        <v>35870.381293349652</v>
      </c>
      <c r="H141" s="574">
        <f t="shared" si="16"/>
        <v>35870.381293349652</v>
      </c>
      <c r="I141" s="574">
        <f>F141*'Приложение 2'!AR6/100</f>
        <v>37735.641120603832</v>
      </c>
      <c r="J141" s="574">
        <f>I141*'Приложение 2'!AS6/100</f>
        <v>40150.72215232248</v>
      </c>
    </row>
    <row r="142" spans="1:10" ht="18.75" x14ac:dyDescent="0.3">
      <c r="A142" s="422" t="s">
        <v>415</v>
      </c>
      <c r="B142" s="77" t="s">
        <v>13</v>
      </c>
      <c r="C142" s="574">
        <v>0</v>
      </c>
      <c r="D142" s="574">
        <v>0</v>
      </c>
      <c r="E142" s="575">
        <v>0</v>
      </c>
      <c r="F142" s="574">
        <v>0</v>
      </c>
      <c r="G142" s="574">
        <f t="shared" si="15"/>
        <v>0</v>
      </c>
      <c r="H142" s="574">
        <f t="shared" si="16"/>
        <v>0</v>
      </c>
      <c r="I142" s="574">
        <f>F142*'Приложение 2'!AR6/100</f>
        <v>0</v>
      </c>
      <c r="J142" s="574">
        <f>I142*'Приложение 2'!AS6/100</f>
        <v>0</v>
      </c>
    </row>
    <row r="143" spans="1:10" ht="60" customHeight="1" x14ac:dyDescent="0.2">
      <c r="A143" s="115" t="s">
        <v>75</v>
      </c>
      <c r="B143" s="68" t="s">
        <v>13</v>
      </c>
      <c r="C143" s="574">
        <f>'Приложение 2'!AA216*1000</f>
        <v>11037.87878787879</v>
      </c>
      <c r="D143" s="574">
        <f>'Приложение 2'!AB216*1000</f>
        <v>11123.188405797102</v>
      </c>
      <c r="E143" s="575">
        <f>'Приложение 2'!AC216*1000</f>
        <v>12124.27536231884</v>
      </c>
      <c r="F143" s="574">
        <f>'Приложение 2'!AD216*1000</f>
        <v>12742.613405797099</v>
      </c>
      <c r="G143" s="574">
        <f>F143</f>
        <v>12742.613405797099</v>
      </c>
      <c r="H143" s="574">
        <f>G143</f>
        <v>12742.613405797099</v>
      </c>
      <c r="I143" s="574">
        <f>'Приложение 2'!AE216*1000</f>
        <v>13405.22930289855</v>
      </c>
      <c r="J143" s="574">
        <f>'Приложение 2'!AF216*1000</f>
        <v>14263.163978284056</v>
      </c>
    </row>
    <row r="144" spans="1:10" ht="42.75" customHeight="1" x14ac:dyDescent="0.2">
      <c r="A144" s="117" t="s">
        <v>447</v>
      </c>
      <c r="B144" s="68" t="s">
        <v>10</v>
      </c>
      <c r="C144" s="245">
        <f>'Приложение 2'!AG227</f>
        <v>2.9140000000000001</v>
      </c>
      <c r="D144" s="245">
        <f>'Приложение 2'!AH227</f>
        <v>3.07</v>
      </c>
      <c r="E144" s="442">
        <f>'Приложение 2'!AI227</f>
        <v>3.3462999999999998</v>
      </c>
      <c r="F144" s="245">
        <f>'Приложение 2'!AJ227</f>
        <v>3.6698726608695647</v>
      </c>
      <c r="G144" s="244">
        <f>F144</f>
        <v>3.6698726608695647</v>
      </c>
      <c r="H144" s="244">
        <f>G144</f>
        <v>3.6698726608695647</v>
      </c>
      <c r="I144" s="245">
        <f>'Приложение 2'!AK227</f>
        <v>4.0215687908695648</v>
      </c>
      <c r="J144" s="245">
        <f>'Приложение 2'!AL227</f>
        <v>4.4501071612246257</v>
      </c>
    </row>
    <row r="145" spans="1:11" ht="18.75" x14ac:dyDescent="0.2">
      <c r="A145" s="118" t="s">
        <v>26</v>
      </c>
      <c r="B145" s="68"/>
      <c r="C145" s="593"/>
      <c r="D145" s="595"/>
      <c r="E145" s="595"/>
      <c r="F145" s="595"/>
      <c r="G145" s="595"/>
      <c r="H145" s="595"/>
      <c r="I145" s="595"/>
      <c r="J145" s="595"/>
    </row>
    <row r="146" spans="1:11" ht="37.5" x14ac:dyDescent="0.2">
      <c r="A146" s="118" t="s">
        <v>79</v>
      </c>
      <c r="B146" s="68" t="s">
        <v>10</v>
      </c>
      <c r="C146" s="245">
        <f>'Приложение 2'!AG216</f>
        <v>2.9140000000000001</v>
      </c>
      <c r="D146" s="245">
        <f>'Приложение 2'!AH216</f>
        <v>3.07</v>
      </c>
      <c r="E146" s="245">
        <f>'Приложение 2'!AI216</f>
        <v>3.3462999999999998</v>
      </c>
      <c r="F146" s="245">
        <f>'Приложение 2'!AJ216</f>
        <v>3.6698726608695647</v>
      </c>
      <c r="G146" s="245">
        <f>F146</f>
        <v>3.6698726608695647</v>
      </c>
      <c r="H146" s="245">
        <f>G146</f>
        <v>3.6698726608695647</v>
      </c>
      <c r="I146" s="245">
        <f>'Приложение 2'!AK216</f>
        <v>4.0215687908695648</v>
      </c>
      <c r="J146" s="245">
        <f>'Приложение 2'!AL216</f>
        <v>4.4501071612246257</v>
      </c>
    </row>
    <row r="147" spans="1:11" ht="37.5" x14ac:dyDescent="0.2">
      <c r="A147" s="118" t="s">
        <v>84</v>
      </c>
      <c r="B147" s="68" t="s">
        <v>10</v>
      </c>
      <c r="C147" s="578">
        <f>'Приложение 2'!AG9</f>
        <v>2.9140000000000001</v>
      </c>
      <c r="D147" s="578">
        <f>'Приложение 2'!AH9</f>
        <v>3.07</v>
      </c>
      <c r="E147" s="579">
        <f>'Приложение 2'!AI9</f>
        <v>3.3462999999999998</v>
      </c>
      <c r="F147" s="578">
        <f>'Приложение 2'!AJ9</f>
        <v>3.6698726608695647</v>
      </c>
      <c r="G147" s="578">
        <f t="shared" ref="G147:H149" si="17">F147</f>
        <v>3.6698726608695647</v>
      </c>
      <c r="H147" s="578">
        <f t="shared" si="17"/>
        <v>3.6698726608695647</v>
      </c>
      <c r="I147" s="578">
        <f>'Приложение 2'!AK9</f>
        <v>4.0215687908695648</v>
      </c>
      <c r="J147" s="578">
        <f>'Приложение 2'!AL9</f>
        <v>4.4501071612246257</v>
      </c>
    </row>
    <row r="148" spans="1:11" s="254" customFormat="1" ht="37.5" x14ac:dyDescent="0.2">
      <c r="A148" s="423" t="s">
        <v>99</v>
      </c>
      <c r="B148" s="414" t="s">
        <v>10</v>
      </c>
      <c r="C148" s="579">
        <f>C97*C137*12/1000</f>
        <v>6.0606</v>
      </c>
      <c r="D148" s="579">
        <f t="shared" ref="D148:J148" si="18">D97*D137*12/1000</f>
        <v>7.8362362969503465</v>
      </c>
      <c r="E148" s="579">
        <f t="shared" si="18"/>
        <v>8.541497563675879</v>
      </c>
      <c r="F148" s="579">
        <f t="shared" si="18"/>
        <v>8.9771139394233472</v>
      </c>
      <c r="G148" s="578">
        <f t="shared" si="17"/>
        <v>8.9771139394233472</v>
      </c>
      <c r="H148" s="578">
        <f t="shared" si="17"/>
        <v>8.9771139394233472</v>
      </c>
      <c r="I148" s="579">
        <f t="shared" si="18"/>
        <v>9.4439238642733621</v>
      </c>
      <c r="J148" s="579">
        <f t="shared" si="18"/>
        <v>10.048334991586858</v>
      </c>
    </row>
    <row r="149" spans="1:11" ht="19.5" x14ac:dyDescent="0.2">
      <c r="A149" s="117" t="s">
        <v>27</v>
      </c>
      <c r="B149" s="68" t="s">
        <v>10</v>
      </c>
      <c r="C149" s="578">
        <v>0</v>
      </c>
      <c r="D149" s="578">
        <v>0</v>
      </c>
      <c r="E149" s="579">
        <v>0</v>
      </c>
      <c r="F149" s="578">
        <v>0</v>
      </c>
      <c r="G149" s="578">
        <f t="shared" si="17"/>
        <v>0</v>
      </c>
      <c r="H149" s="578">
        <f t="shared" si="17"/>
        <v>0</v>
      </c>
      <c r="I149" s="578">
        <f>F149*'Приложение 2'!AR6/100</f>
        <v>0</v>
      </c>
      <c r="J149" s="578">
        <f>I149*'Приложение 2'!AS6/100</f>
        <v>0</v>
      </c>
    </row>
    <row r="150" spans="1:11" ht="19.5" x14ac:dyDescent="0.2">
      <c r="A150" s="117" t="s">
        <v>4</v>
      </c>
      <c r="B150" s="68" t="s">
        <v>10</v>
      </c>
      <c r="C150" s="578"/>
      <c r="D150" s="578"/>
      <c r="E150" s="579"/>
      <c r="F150" s="578"/>
      <c r="G150" s="578"/>
      <c r="H150" s="578"/>
      <c r="I150" s="578"/>
      <c r="J150" s="578"/>
    </row>
    <row r="151" spans="1:11" ht="39" x14ac:dyDescent="0.2">
      <c r="A151" s="178" t="s">
        <v>111</v>
      </c>
      <c r="B151" s="75" t="s">
        <v>10</v>
      </c>
      <c r="C151" s="580">
        <f>C144+C149</f>
        <v>2.9140000000000001</v>
      </c>
      <c r="D151" s="580">
        <f>D144+D149</f>
        <v>3.07</v>
      </c>
      <c r="E151" s="581">
        <f>E144+E149</f>
        <v>3.3462999999999998</v>
      </c>
      <c r="F151" s="580">
        <f>F144+F149</f>
        <v>3.6698726608695647</v>
      </c>
      <c r="G151" s="580">
        <f>F151</f>
        <v>3.6698726608695647</v>
      </c>
      <c r="H151" s="580">
        <f>G151</f>
        <v>3.6698726608695647</v>
      </c>
      <c r="I151" s="580">
        <f>I144+I149</f>
        <v>4.0215687908695648</v>
      </c>
      <c r="J151" s="580">
        <f>J144+J149</f>
        <v>4.4501071612246257</v>
      </c>
    </row>
    <row r="152" spans="1:11" ht="18.75" x14ac:dyDescent="0.2">
      <c r="A152" s="614" t="s">
        <v>125</v>
      </c>
      <c r="B152" s="615"/>
      <c r="C152" s="615"/>
      <c r="D152" s="615"/>
      <c r="E152" s="615"/>
      <c r="F152" s="615"/>
      <c r="G152" s="615"/>
      <c r="H152" s="615"/>
      <c r="I152" s="615"/>
      <c r="J152" s="616"/>
    </row>
    <row r="153" spans="1:11" ht="39" x14ac:dyDescent="0.2">
      <c r="A153" s="132" t="s">
        <v>118</v>
      </c>
      <c r="B153" s="75" t="s">
        <v>10</v>
      </c>
      <c r="C153" s="611">
        <f t="shared" ref="C153:J153" si="19">C155+C156+C163+C164</f>
        <v>10.571923</v>
      </c>
      <c r="D153" s="611">
        <f t="shared" si="19"/>
        <v>9.9996359999999989</v>
      </c>
      <c r="E153" s="611">
        <f t="shared" si="19"/>
        <v>10.899603240000003</v>
      </c>
      <c r="F153" s="611">
        <f t="shared" si="19"/>
        <v>11.479111700256585</v>
      </c>
      <c r="G153" s="611">
        <f t="shared" si="19"/>
        <v>11.479111700256585</v>
      </c>
      <c r="H153" s="611">
        <f t="shared" si="19"/>
        <v>11.479111700256585</v>
      </c>
      <c r="I153" s="611">
        <f t="shared" si="19"/>
        <v>11.479111700256585</v>
      </c>
      <c r="J153" s="611">
        <f t="shared" si="19"/>
        <v>11.479111700256585</v>
      </c>
      <c r="K153" s="309"/>
    </row>
    <row r="154" spans="1:11" ht="18.75" x14ac:dyDescent="0.2">
      <c r="A154" s="118" t="s">
        <v>26</v>
      </c>
      <c r="B154" s="75" t="s">
        <v>10</v>
      </c>
      <c r="C154" s="78"/>
      <c r="D154" s="78"/>
      <c r="E154" s="446"/>
      <c r="F154" s="78"/>
      <c r="G154" s="78"/>
      <c r="H154" s="78"/>
      <c r="I154" s="78"/>
      <c r="J154" s="79"/>
    </row>
    <row r="155" spans="1:11" ht="18.75" x14ac:dyDescent="0.2">
      <c r="A155" s="38" t="s">
        <v>116</v>
      </c>
      <c r="B155" s="75" t="s">
        <v>10</v>
      </c>
      <c r="C155" s="447">
        <v>9.6509230000000006</v>
      </c>
      <c r="D155" s="447">
        <v>9.0546360000000004</v>
      </c>
      <c r="E155" s="447">
        <f>D155*'Приложение 2'!AI229</f>
        <v>9.8695532400000019</v>
      </c>
      <c r="F155" s="447">
        <f>E155*'[1]Приложение 2'!AJ229</f>
        <v>10.349460343734846</v>
      </c>
      <c r="G155" s="447">
        <f>F155</f>
        <v>10.349460343734846</v>
      </c>
      <c r="H155" s="447">
        <f>G155</f>
        <v>10.349460343734846</v>
      </c>
      <c r="I155" s="447">
        <f>H155</f>
        <v>10.349460343734846</v>
      </c>
      <c r="J155" s="447">
        <f>I155</f>
        <v>10.349460343734846</v>
      </c>
    </row>
    <row r="156" spans="1:11" ht="18.75" x14ac:dyDescent="0.2">
      <c r="A156" s="38" t="s">
        <v>117</v>
      </c>
      <c r="B156" s="75" t="s">
        <v>10</v>
      </c>
      <c r="C156" s="447">
        <f>C157+C160</f>
        <v>0.56800000000000006</v>
      </c>
      <c r="D156" s="447">
        <f>D157+D160</f>
        <v>0.66799999999999993</v>
      </c>
      <c r="E156" s="447">
        <f>E157+E160</f>
        <v>0.7281200000000001</v>
      </c>
      <c r="F156" s="447">
        <f>F157+F160</f>
        <v>0.79852603826086943</v>
      </c>
      <c r="G156" s="447">
        <f>G157+G160</f>
        <v>0.79852603826086943</v>
      </c>
      <c r="H156" s="447">
        <f>H157+G160</f>
        <v>0.79852603826086943</v>
      </c>
      <c r="I156" s="447">
        <f>I157+I160</f>
        <v>0.79852603826086943</v>
      </c>
      <c r="J156" s="447">
        <f>J157+J160</f>
        <v>0.79852603826086943</v>
      </c>
    </row>
    <row r="157" spans="1:11" ht="18.75" x14ac:dyDescent="0.2">
      <c r="A157" s="143" t="s">
        <v>112</v>
      </c>
      <c r="B157" s="75" t="s">
        <v>10</v>
      </c>
      <c r="C157" s="447">
        <v>0.50600000000000001</v>
      </c>
      <c r="D157" s="447">
        <v>0.60799999999999998</v>
      </c>
      <c r="E157" s="447">
        <f>D157*'Приложение 2'!AI229</f>
        <v>0.66272000000000009</v>
      </c>
      <c r="F157" s="447">
        <f>E157*'Приложение 2'!AJ229</f>
        <v>0.72680214260869558</v>
      </c>
      <c r="G157" s="447">
        <f t="shared" ref="G157:J158" si="20">F157</f>
        <v>0.72680214260869558</v>
      </c>
      <c r="H157" s="447">
        <f t="shared" si="20"/>
        <v>0.72680214260869558</v>
      </c>
      <c r="I157" s="447">
        <f t="shared" si="20"/>
        <v>0.72680214260869558</v>
      </c>
      <c r="J157" s="447">
        <f t="shared" si="20"/>
        <v>0.72680214260869558</v>
      </c>
    </row>
    <row r="158" spans="1:11" ht="31.5" x14ac:dyDescent="0.2">
      <c r="A158" s="139" t="s">
        <v>131</v>
      </c>
      <c r="B158" s="75" t="s">
        <v>10</v>
      </c>
      <c r="C158" s="447">
        <v>207.40799999999999</v>
      </c>
      <c r="D158" s="447">
        <v>228.70500000000001</v>
      </c>
      <c r="E158" s="447">
        <f>D158*'Приложение 2'!AI229</f>
        <v>249.28845000000004</v>
      </c>
      <c r="F158" s="447">
        <f>E158*'Приложение 2'!AJ229</f>
        <v>273.39355925217393</v>
      </c>
      <c r="G158" s="447">
        <f t="shared" si="20"/>
        <v>273.39355925217393</v>
      </c>
      <c r="H158" s="447">
        <f t="shared" si="20"/>
        <v>273.39355925217393</v>
      </c>
      <c r="I158" s="447">
        <f t="shared" si="20"/>
        <v>273.39355925217393</v>
      </c>
      <c r="J158" s="447">
        <f t="shared" si="20"/>
        <v>273.39355925217393</v>
      </c>
    </row>
    <row r="159" spans="1:11" ht="18.75" x14ac:dyDescent="0.2">
      <c r="A159" s="139" t="s">
        <v>128</v>
      </c>
      <c r="B159" s="75" t="s">
        <v>10</v>
      </c>
      <c r="C159" s="400"/>
      <c r="D159" s="400"/>
      <c r="E159" s="400"/>
      <c r="F159" s="400"/>
      <c r="G159" s="400"/>
      <c r="H159" s="400"/>
      <c r="I159" s="400"/>
      <c r="J159" s="573"/>
    </row>
    <row r="160" spans="1:11" ht="18.75" x14ac:dyDescent="0.2">
      <c r="A160" s="143" t="s">
        <v>113</v>
      </c>
      <c r="B160" s="75" t="s">
        <v>10</v>
      </c>
      <c r="C160" s="447">
        <v>6.2E-2</v>
      </c>
      <c r="D160" s="447">
        <v>0.06</v>
      </c>
      <c r="E160" s="447">
        <f>D160*'Приложение 2'!AI229</f>
        <v>6.54E-2</v>
      </c>
      <c r="F160" s="447">
        <f>E160*'Приложение 2'!AJ229</f>
        <v>7.1723895652173894E-2</v>
      </c>
      <c r="G160" s="447">
        <f t="shared" ref="G160:J161" si="21">F160</f>
        <v>7.1723895652173894E-2</v>
      </c>
      <c r="H160" s="447">
        <f t="shared" si="21"/>
        <v>7.1723895652173894E-2</v>
      </c>
      <c r="I160" s="447">
        <f t="shared" si="21"/>
        <v>7.1723895652173894E-2</v>
      </c>
      <c r="J160" s="447">
        <f t="shared" si="21"/>
        <v>7.1723895652173894E-2</v>
      </c>
    </row>
    <row r="161" spans="1:10" ht="36.6" customHeight="1" x14ac:dyDescent="0.2">
      <c r="A161" s="139" t="s">
        <v>132</v>
      </c>
      <c r="B161" s="75" t="s">
        <v>10</v>
      </c>
      <c r="C161" s="447">
        <v>40.515000000000001</v>
      </c>
      <c r="D161" s="447">
        <v>43.587000000000003</v>
      </c>
      <c r="E161" s="447">
        <f>D161*'Приложение 2'!AI229</f>
        <v>47.509830000000008</v>
      </c>
      <c r="F161" s="447">
        <f>E161*'Приложение 2'!AJ229</f>
        <v>52.10382399652174</v>
      </c>
      <c r="G161" s="447">
        <f t="shared" si="21"/>
        <v>52.10382399652174</v>
      </c>
      <c r="H161" s="447">
        <f t="shared" si="21"/>
        <v>52.10382399652174</v>
      </c>
      <c r="I161" s="447">
        <f t="shared" si="21"/>
        <v>52.10382399652174</v>
      </c>
      <c r="J161" s="447">
        <f t="shared" si="21"/>
        <v>52.10382399652174</v>
      </c>
    </row>
    <row r="162" spans="1:10" ht="18.75" x14ac:dyDescent="0.2">
      <c r="A162" s="38" t="s">
        <v>126</v>
      </c>
      <c r="B162" s="75"/>
      <c r="C162" s="400"/>
      <c r="D162" s="400"/>
      <c r="E162" s="400"/>
      <c r="F162" s="400"/>
      <c r="G162" s="400"/>
      <c r="H162" s="400"/>
      <c r="I162" s="400"/>
      <c r="J162" s="573"/>
    </row>
    <row r="163" spans="1:10" ht="18.75" x14ac:dyDescent="0.2">
      <c r="A163" s="138" t="s">
        <v>114</v>
      </c>
      <c r="B163" s="75" t="s">
        <v>10</v>
      </c>
      <c r="C163" s="448">
        <v>0.35299999999999998</v>
      </c>
      <c r="D163" s="448">
        <v>0.27700000000000002</v>
      </c>
      <c r="E163" s="448">
        <f>D163*'Приложение 2'!AI229</f>
        <v>0.30193000000000003</v>
      </c>
      <c r="F163" s="448">
        <f>E163*'Приложение 2'!AJ229</f>
        <v>0.33112531826086955</v>
      </c>
      <c r="G163" s="448">
        <f>F163</f>
        <v>0.33112531826086955</v>
      </c>
      <c r="H163" s="448">
        <f>G163</f>
        <v>0.33112531826086955</v>
      </c>
      <c r="I163" s="448">
        <f>H163</f>
        <v>0.33112531826086955</v>
      </c>
      <c r="J163" s="448">
        <f>I163</f>
        <v>0.33112531826086955</v>
      </c>
    </row>
    <row r="164" spans="1:10" s="142" customFormat="1" ht="33.75" customHeight="1" x14ac:dyDescent="0.2">
      <c r="A164" s="140" t="s">
        <v>115</v>
      </c>
      <c r="B164" s="141" t="s">
        <v>10</v>
      </c>
      <c r="C164" s="610">
        <v>0</v>
      </c>
      <c r="D164" s="610">
        <v>0</v>
      </c>
      <c r="E164" s="610">
        <v>0</v>
      </c>
      <c r="F164" s="610">
        <v>0</v>
      </c>
      <c r="G164" s="610">
        <v>0</v>
      </c>
      <c r="H164" s="610">
        <v>0</v>
      </c>
      <c r="I164" s="610">
        <v>0</v>
      </c>
      <c r="J164" s="610">
        <v>0</v>
      </c>
    </row>
    <row r="166" spans="1:10" x14ac:dyDescent="0.2">
      <c r="A166" t="s">
        <v>452</v>
      </c>
    </row>
    <row r="167" spans="1:10" ht="36" customHeight="1" x14ac:dyDescent="0.2"/>
    <row r="168" spans="1:10" ht="18" x14ac:dyDescent="0.25">
      <c r="A168" s="436" t="s">
        <v>453</v>
      </c>
    </row>
  </sheetData>
  <mergeCells count="16">
    <mergeCell ref="A9:J9"/>
    <mergeCell ref="A28:J28"/>
    <mergeCell ref="A152:J152"/>
    <mergeCell ref="A77:J77"/>
    <mergeCell ref="I1:J1"/>
    <mergeCell ref="I2:J2"/>
    <mergeCell ref="D6:D8"/>
    <mergeCell ref="C6:C8"/>
    <mergeCell ref="E6:E8"/>
    <mergeCell ref="A4:J4"/>
    <mergeCell ref="I7:I8"/>
    <mergeCell ref="J7:J8"/>
    <mergeCell ref="F6:J6"/>
    <mergeCell ref="A6:A8"/>
    <mergeCell ref="B6:B8"/>
    <mergeCell ref="A1:F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4" fitToHeight="0" orientation="landscape" r:id="rId1"/>
  <headerFooter alignWithMargins="0"/>
  <rowBreaks count="4" manualBreakCount="4">
    <brk id="27" max="16383" man="1"/>
    <brk id="49" max="16383" man="1"/>
    <brk id="76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 enableFormatConditionsCalculation="0">
    <tabColor indexed="50"/>
    <pageSetUpPr fitToPage="1"/>
  </sheetPr>
  <dimension ref="A1:BA245"/>
  <sheetViews>
    <sheetView tabSelected="1" topLeftCell="A4" zoomScaleSheetLayoutView="75" workbookViewId="0">
      <pane xSplit="2" ySplit="4" topLeftCell="C220" activePane="bottomRight" state="frozen"/>
      <selection activeCell="A4" sqref="A4"/>
      <selection pane="topRight" activeCell="C4" sqref="C4"/>
      <selection pane="bottomLeft" activeCell="A8" sqref="A8"/>
      <selection pane="bottomRight" activeCell="G227" sqref="G227"/>
    </sheetView>
  </sheetViews>
  <sheetFormatPr defaultRowHeight="12.75" x14ac:dyDescent="0.2"/>
  <cols>
    <col min="1" max="1" width="48.140625" customWidth="1"/>
    <col min="2" max="2" width="20.140625" customWidth="1"/>
    <col min="3" max="3" width="13.28515625" style="309" customWidth="1"/>
    <col min="4" max="4" width="15.5703125" style="191" customWidth="1"/>
    <col min="5" max="5" width="15" style="309" customWidth="1"/>
    <col min="6" max="6" width="11.85546875" style="309" customWidth="1"/>
    <col min="7" max="7" width="13" style="309" customWidth="1"/>
    <col min="8" max="8" width="12.5703125" style="309" customWidth="1"/>
    <col min="9" max="9" width="9.7109375" style="309" customWidth="1"/>
    <col min="10" max="10" width="9.7109375" style="191" customWidth="1"/>
    <col min="11" max="11" width="9.7109375" style="310" customWidth="1"/>
    <col min="12" max="12" width="11.140625" style="310" customWidth="1"/>
    <col min="13" max="13" width="13.140625" style="310" customWidth="1"/>
    <col min="14" max="14" width="9.140625" style="310" customWidth="1"/>
    <col min="15" max="15" width="9.140625" style="309"/>
    <col min="16" max="16" width="9.140625" style="191"/>
    <col min="17" max="17" width="11.28515625" style="309" customWidth="1"/>
    <col min="18" max="18" width="10" style="309" customWidth="1"/>
    <col min="19" max="20" width="9.28515625" style="309" customWidth="1"/>
    <col min="21" max="21" width="9.7109375" style="309" customWidth="1"/>
    <col min="22" max="22" width="9.7109375" style="191" customWidth="1"/>
    <col min="23" max="27" width="9.7109375" style="309" customWidth="1"/>
    <col min="28" max="28" width="10.42578125" style="309" customWidth="1"/>
    <col min="29" max="29" width="10.5703125" style="309" customWidth="1"/>
    <col min="30" max="30" width="9.7109375" style="309" customWidth="1"/>
    <col min="31" max="31" width="10.5703125" style="309" customWidth="1"/>
    <col min="32" max="32" width="9.7109375" style="309" customWidth="1"/>
    <col min="33" max="36" width="9.140625" style="309"/>
    <col min="37" max="37" width="12.5703125" style="309" customWidth="1"/>
    <col min="38" max="38" width="12" style="309" customWidth="1"/>
    <col min="39" max="39" width="21" customWidth="1"/>
    <col min="47" max="47" width="9.7109375" bestFit="1" customWidth="1"/>
    <col min="49" max="49" width="10" customWidth="1"/>
  </cols>
  <sheetData>
    <row r="1" spans="1:52" ht="27" customHeight="1" x14ac:dyDescent="0.2"/>
    <row r="2" spans="1:52" ht="15.75" customHeight="1" x14ac:dyDescent="0.2">
      <c r="C2" s="632" t="s">
        <v>85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3" t="s">
        <v>62</v>
      </c>
      <c r="R2" s="634"/>
      <c r="S2" s="634"/>
      <c r="T2" s="634"/>
      <c r="U2" s="311"/>
      <c r="V2" s="538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</row>
    <row r="4" spans="1:52" x14ac:dyDescent="0.2">
      <c r="A4" s="171"/>
      <c r="B4" s="647" t="s">
        <v>138</v>
      </c>
      <c r="C4" s="638" t="s">
        <v>5</v>
      </c>
      <c r="D4" s="638"/>
      <c r="E4" s="638"/>
      <c r="F4" s="638"/>
      <c r="G4" s="638"/>
      <c r="H4" s="639"/>
      <c r="I4" s="437" t="s">
        <v>57</v>
      </c>
      <c r="J4" s="437"/>
      <c r="K4" s="431"/>
      <c r="L4" s="431"/>
      <c r="M4" s="431"/>
      <c r="N4" s="431"/>
      <c r="O4" s="431"/>
      <c r="P4" s="514"/>
      <c r="Q4" s="431"/>
      <c r="R4" s="431"/>
      <c r="S4" s="431"/>
      <c r="T4" s="432"/>
      <c r="U4" s="644" t="s">
        <v>58</v>
      </c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3"/>
    </row>
    <row r="5" spans="1:52" ht="58.5" customHeight="1" x14ac:dyDescent="0.2">
      <c r="A5" s="172"/>
      <c r="B5" s="647"/>
      <c r="C5" s="641" t="s">
        <v>60</v>
      </c>
      <c r="D5" s="641"/>
      <c r="E5" s="641"/>
      <c r="F5" s="641"/>
      <c r="G5" s="641"/>
      <c r="H5" s="642"/>
      <c r="I5" s="643" t="s">
        <v>1</v>
      </c>
      <c r="J5" s="641"/>
      <c r="K5" s="641"/>
      <c r="L5" s="641"/>
      <c r="M5" s="641"/>
      <c r="N5" s="642"/>
      <c r="O5" s="643" t="s">
        <v>70</v>
      </c>
      <c r="P5" s="641"/>
      <c r="Q5" s="641"/>
      <c r="R5" s="641"/>
      <c r="S5" s="641"/>
      <c r="T5" s="642"/>
      <c r="U5" s="643" t="s">
        <v>0</v>
      </c>
      <c r="V5" s="641"/>
      <c r="W5" s="641"/>
      <c r="X5" s="641"/>
      <c r="Y5" s="641"/>
      <c r="Z5" s="642"/>
      <c r="AA5" s="643" t="s">
        <v>72</v>
      </c>
      <c r="AB5" s="641"/>
      <c r="AC5" s="641"/>
      <c r="AD5" s="641"/>
      <c r="AE5" s="641"/>
      <c r="AF5" s="642"/>
      <c r="AG5" s="643" t="s">
        <v>59</v>
      </c>
      <c r="AH5" s="641"/>
      <c r="AI5" s="641"/>
      <c r="AJ5" s="641"/>
      <c r="AK5" s="641"/>
      <c r="AL5" s="642"/>
      <c r="AM5" t="s">
        <v>346</v>
      </c>
      <c r="AN5">
        <v>2016</v>
      </c>
      <c r="AO5">
        <v>2017</v>
      </c>
      <c r="AP5">
        <v>2018</v>
      </c>
      <c r="AQ5">
        <v>2019</v>
      </c>
      <c r="AR5">
        <v>2020</v>
      </c>
      <c r="AS5">
        <v>2021</v>
      </c>
    </row>
    <row r="6" spans="1:52" ht="15.75" customHeight="1" x14ac:dyDescent="0.2">
      <c r="A6" s="172"/>
      <c r="B6" s="647"/>
      <c r="C6" s="635" t="s">
        <v>180</v>
      </c>
      <c r="D6" s="635" t="s">
        <v>434</v>
      </c>
      <c r="E6" s="635" t="s">
        <v>433</v>
      </c>
      <c r="F6" s="635" t="s">
        <v>432</v>
      </c>
      <c r="G6" s="635"/>
      <c r="H6" s="635"/>
      <c r="I6" s="636" t="s">
        <v>180</v>
      </c>
      <c r="J6" s="636" t="s">
        <v>434</v>
      </c>
      <c r="K6" s="640" t="s">
        <v>433</v>
      </c>
      <c r="L6" s="640" t="s">
        <v>432</v>
      </c>
      <c r="M6" s="640"/>
      <c r="N6" s="640"/>
      <c r="O6" s="636" t="s">
        <v>180</v>
      </c>
      <c r="P6" s="636" t="s">
        <v>434</v>
      </c>
      <c r="Q6" s="635" t="s">
        <v>433</v>
      </c>
      <c r="R6" s="635" t="s">
        <v>432</v>
      </c>
      <c r="S6" s="635"/>
      <c r="T6" s="635"/>
      <c r="U6" s="636" t="s">
        <v>180</v>
      </c>
      <c r="V6" s="636" t="s">
        <v>434</v>
      </c>
      <c r="W6" s="635" t="s">
        <v>433</v>
      </c>
      <c r="X6" s="635" t="s">
        <v>432</v>
      </c>
      <c r="Y6" s="635"/>
      <c r="Z6" s="635"/>
      <c r="AA6" s="636" t="s">
        <v>180</v>
      </c>
      <c r="AB6" s="645" t="s">
        <v>434</v>
      </c>
      <c r="AC6" s="635" t="s">
        <v>433</v>
      </c>
      <c r="AD6" s="635" t="s">
        <v>432</v>
      </c>
      <c r="AE6" s="635"/>
      <c r="AF6" s="635"/>
      <c r="AG6" s="636" t="s">
        <v>180</v>
      </c>
      <c r="AH6" s="645" t="s">
        <v>434</v>
      </c>
      <c r="AI6" s="635" t="s">
        <v>433</v>
      </c>
      <c r="AJ6" s="635" t="s">
        <v>432</v>
      </c>
      <c r="AK6" s="635"/>
      <c r="AL6" s="635"/>
      <c r="AM6" s="3"/>
      <c r="AP6" s="251">
        <v>109</v>
      </c>
      <c r="AQ6" s="251">
        <v>105.1</v>
      </c>
      <c r="AR6" s="251">
        <v>105.2</v>
      </c>
      <c r="AS6" s="251">
        <v>106.4</v>
      </c>
    </row>
    <row r="7" spans="1:52" x14ac:dyDescent="0.2">
      <c r="A7" s="173"/>
      <c r="B7" s="647"/>
      <c r="C7" s="635"/>
      <c r="D7" s="635"/>
      <c r="E7" s="635"/>
      <c r="F7" s="456" t="s">
        <v>152</v>
      </c>
      <c r="G7" s="456" t="s">
        <v>181</v>
      </c>
      <c r="H7" s="456" t="s">
        <v>431</v>
      </c>
      <c r="I7" s="637"/>
      <c r="J7" s="637"/>
      <c r="K7" s="640"/>
      <c r="L7" s="455" t="s">
        <v>152</v>
      </c>
      <c r="M7" s="455" t="s">
        <v>181</v>
      </c>
      <c r="N7" s="455" t="s">
        <v>431</v>
      </c>
      <c r="O7" s="637"/>
      <c r="P7" s="637"/>
      <c r="Q7" s="635"/>
      <c r="R7" s="456" t="s">
        <v>152</v>
      </c>
      <c r="S7" s="456" t="s">
        <v>181</v>
      </c>
      <c r="T7" s="456" t="s">
        <v>431</v>
      </c>
      <c r="U7" s="637"/>
      <c r="V7" s="637"/>
      <c r="W7" s="635"/>
      <c r="X7" s="456" t="s">
        <v>152</v>
      </c>
      <c r="Y7" s="456" t="s">
        <v>181</v>
      </c>
      <c r="Z7" s="456" t="s">
        <v>431</v>
      </c>
      <c r="AA7" s="637"/>
      <c r="AB7" s="646"/>
      <c r="AC7" s="635"/>
      <c r="AD7" s="456" t="s">
        <v>152</v>
      </c>
      <c r="AE7" s="456" t="s">
        <v>181</v>
      </c>
      <c r="AF7" s="456" t="s">
        <v>431</v>
      </c>
      <c r="AG7" s="637"/>
      <c r="AH7" s="646"/>
      <c r="AI7" s="635"/>
      <c r="AJ7" s="456" t="s">
        <v>152</v>
      </c>
      <c r="AK7" s="456" t="s">
        <v>181</v>
      </c>
      <c r="AL7" s="456" t="s">
        <v>431</v>
      </c>
      <c r="AM7" s="3"/>
    </row>
    <row r="8" spans="1:52" ht="105.75" customHeight="1" x14ac:dyDescent="0.2">
      <c r="A8" s="157" t="s">
        <v>182</v>
      </c>
      <c r="B8" s="145"/>
      <c r="C8" s="312">
        <f t="shared" ref="C8:Z8" si="0">C9+C43</f>
        <v>7.8719999999999999</v>
      </c>
      <c r="D8" s="461">
        <f t="shared" si="0"/>
        <v>8.5809999999999995</v>
      </c>
      <c r="E8" s="312">
        <f t="shared" si="0"/>
        <v>8.7529537400367001</v>
      </c>
      <c r="F8" s="312">
        <f t="shared" si="0"/>
        <v>9.5183340934693419</v>
      </c>
      <c r="G8" s="312">
        <f t="shared" si="0"/>
        <v>9.7545575838818745</v>
      </c>
      <c r="H8" s="312">
        <f t="shared" si="0"/>
        <v>10.110752951363317</v>
      </c>
      <c r="I8" s="312">
        <f t="shared" si="0"/>
        <v>7.8719999999999999</v>
      </c>
      <c r="J8" s="461">
        <f t="shared" si="0"/>
        <v>8.5809999999999995</v>
      </c>
      <c r="K8" s="234">
        <f t="shared" si="0"/>
        <v>8.7529537400367001</v>
      </c>
      <c r="L8" s="234">
        <f t="shared" si="0"/>
        <v>9.5183340934693419</v>
      </c>
      <c r="M8" s="234">
        <f t="shared" si="0"/>
        <v>9.7545575838818745</v>
      </c>
      <c r="N8" s="234">
        <f t="shared" si="0"/>
        <v>10.110752951363317</v>
      </c>
      <c r="O8" s="312">
        <f t="shared" si="0"/>
        <v>-3.5649999999999999</v>
      </c>
      <c r="P8" s="461">
        <f t="shared" si="0"/>
        <v>9.4E-2</v>
      </c>
      <c r="Q8" s="312">
        <f t="shared" si="0"/>
        <v>9.5883655933276996E-2</v>
      </c>
      <c r="R8" s="312">
        <f t="shared" si="0"/>
        <v>0.10426796466450509</v>
      </c>
      <c r="S8" s="312">
        <f t="shared" si="0"/>
        <v>0.10685565935029674</v>
      </c>
      <c r="T8" s="312">
        <f t="shared" si="0"/>
        <v>0.11075757807110499</v>
      </c>
      <c r="U8" s="312">
        <f t="shared" si="0"/>
        <v>22</v>
      </c>
      <c r="V8" s="461">
        <f t="shared" si="0"/>
        <v>23</v>
      </c>
      <c r="W8" s="312">
        <f t="shared" si="0"/>
        <v>23</v>
      </c>
      <c r="X8" s="312">
        <f t="shared" si="0"/>
        <v>24</v>
      </c>
      <c r="Y8" s="312">
        <f t="shared" si="0"/>
        <v>25</v>
      </c>
      <c r="Z8" s="312">
        <f t="shared" si="0"/>
        <v>26</v>
      </c>
      <c r="AA8" s="112">
        <f t="shared" ref="AA8:AF9" si="1">AG8/U8*1000/12</f>
        <v>11.037878787878789</v>
      </c>
      <c r="AB8" s="112">
        <f t="shared" si="1"/>
        <v>11.123188405797102</v>
      </c>
      <c r="AC8" s="112">
        <f t="shared" si="1"/>
        <v>12.124275362318841</v>
      </c>
      <c r="AD8" s="112">
        <f t="shared" si="1"/>
        <v>12.742613405797099</v>
      </c>
      <c r="AE8" s="112">
        <f t="shared" si="1"/>
        <v>13.405229302898549</v>
      </c>
      <c r="AF8" s="112">
        <f t="shared" si="1"/>
        <v>14.263163978284055</v>
      </c>
      <c r="AG8" s="312">
        <f t="shared" ref="AG8:AL8" si="2">AG9+AG43</f>
        <v>2.9140000000000001</v>
      </c>
      <c r="AH8" s="312">
        <f t="shared" si="2"/>
        <v>3.07</v>
      </c>
      <c r="AI8" s="312">
        <f t="shared" si="2"/>
        <v>3.3462999999999998</v>
      </c>
      <c r="AJ8" s="312">
        <f t="shared" si="2"/>
        <v>3.6698726608695647</v>
      </c>
      <c r="AK8" s="312">
        <f t="shared" si="2"/>
        <v>4.0215687908695648</v>
      </c>
      <c r="AL8" s="312">
        <f t="shared" si="2"/>
        <v>4.4501071612246257</v>
      </c>
      <c r="AM8" s="3"/>
    </row>
    <row r="9" spans="1:52" ht="81.75" customHeight="1" x14ac:dyDescent="0.2">
      <c r="A9" s="154" t="s">
        <v>183</v>
      </c>
      <c r="B9" s="146"/>
      <c r="C9" s="112">
        <f>C34</f>
        <v>7.8719999999999999</v>
      </c>
      <c r="D9" s="315">
        <f>D34</f>
        <v>8.5809999999999995</v>
      </c>
      <c r="E9" s="112">
        <f>D9*AW10*'Прил 3 (расчет ИФО) (2)'!Q61/100</f>
        <v>8.7529537400367001</v>
      </c>
      <c r="F9" s="112">
        <f>E9*AX10*'Прил 3 (расчет ИФО) (2)'!R61/100</f>
        <v>9.5183340934693419</v>
      </c>
      <c r="G9" s="112">
        <f>F9*AY10*'Прил 3 (расчет ИФО) (2)'!S61/100</f>
        <v>9.7545575838818745</v>
      </c>
      <c r="H9" s="112">
        <f>G9*AZ10*'Прил 3 (расчет ИФО) (2)'!T61/100</f>
        <v>10.110752951363317</v>
      </c>
      <c r="I9" s="112">
        <f>I34</f>
        <v>7.8719999999999999</v>
      </c>
      <c r="J9" s="315">
        <f>J34</f>
        <v>8.5809999999999995</v>
      </c>
      <c r="K9" s="234">
        <f>J9*AW10*'Прил 3 (расчет ИФО) (2)'!Q61/100</f>
        <v>8.7529537400367001</v>
      </c>
      <c r="L9" s="234">
        <f>K9*AX10*'Прил 3 (расчет ИФО) (2)'!R61/100</f>
        <v>9.5183340934693419</v>
      </c>
      <c r="M9" s="234">
        <f>L9*AY10*'Прил 3 (расчет ИФО) (2)'!S61/100</f>
        <v>9.7545575838818745</v>
      </c>
      <c r="N9" s="234">
        <f>M9*AZ10*'Прил 3 (расчет ИФО) (2)'!T61/100</f>
        <v>10.110752951363317</v>
      </c>
      <c r="O9" s="112">
        <f>O34</f>
        <v>-3.5649999999999999</v>
      </c>
      <c r="P9" s="315">
        <f>P34</f>
        <v>9.4E-2</v>
      </c>
      <c r="Q9" s="112">
        <f>P9/J9*K9</f>
        <v>9.5883655933276996E-2</v>
      </c>
      <c r="R9" s="112">
        <f>P9/J9*L9</f>
        <v>0.10426796466450509</v>
      </c>
      <c r="S9" s="112">
        <f>P9/J9*M9</f>
        <v>0.10685565935029674</v>
      </c>
      <c r="T9" s="112">
        <f>P9/J9*N9</f>
        <v>0.11075757807110499</v>
      </c>
      <c r="U9" s="314">
        <f t="shared" ref="U9:Z9" si="3">U34</f>
        <v>22</v>
      </c>
      <c r="V9" s="315">
        <f t="shared" si="3"/>
        <v>23</v>
      </c>
      <c r="W9" s="315">
        <f t="shared" si="3"/>
        <v>23</v>
      </c>
      <c r="X9" s="315">
        <f t="shared" si="3"/>
        <v>24</v>
      </c>
      <c r="Y9" s="315">
        <f t="shared" si="3"/>
        <v>25</v>
      </c>
      <c r="Z9" s="315">
        <f t="shared" si="3"/>
        <v>26</v>
      </c>
      <c r="AA9" s="112">
        <f t="shared" si="1"/>
        <v>11.037878787878789</v>
      </c>
      <c r="AB9" s="112">
        <f t="shared" si="1"/>
        <v>11.123188405797102</v>
      </c>
      <c r="AC9" s="112">
        <f t="shared" si="1"/>
        <v>12.124275362318841</v>
      </c>
      <c r="AD9" s="112">
        <f t="shared" si="1"/>
        <v>12.742613405797099</v>
      </c>
      <c r="AE9" s="112">
        <f t="shared" si="1"/>
        <v>13.405229302898549</v>
      </c>
      <c r="AF9" s="112">
        <f t="shared" si="1"/>
        <v>14.263163978284055</v>
      </c>
      <c r="AG9" s="112">
        <f>AG34</f>
        <v>2.9140000000000001</v>
      </c>
      <c r="AH9" s="112">
        <f>AH34</f>
        <v>3.07</v>
      </c>
      <c r="AI9" s="112">
        <f>AH9/V9*W9*$AP$6/100</f>
        <v>3.3462999999999998</v>
      </c>
      <c r="AJ9" s="112">
        <f>AI9/W9*X9*$AQ$6/100</f>
        <v>3.6698726608695647</v>
      </c>
      <c r="AK9" s="112">
        <f>AJ9/X9*Y9*$AR$6/100</f>
        <v>4.0215687908695648</v>
      </c>
      <c r="AL9" s="112">
        <f>AK9/Y9*Z9*$AS$6/100</f>
        <v>4.4501071612246257</v>
      </c>
      <c r="AM9" s="3"/>
    </row>
    <row r="10" spans="1:52" ht="15.75" x14ac:dyDescent="0.2">
      <c r="A10" s="119" t="s">
        <v>184</v>
      </c>
      <c r="B10" s="119"/>
      <c r="C10" s="112"/>
      <c r="D10" s="315"/>
      <c r="E10" s="112"/>
      <c r="F10" s="112"/>
      <c r="G10" s="112"/>
      <c r="H10" s="112"/>
      <c r="I10" s="112"/>
      <c r="J10" s="315"/>
      <c r="K10" s="234"/>
      <c r="L10" s="234"/>
      <c r="M10" s="234"/>
      <c r="N10" s="234"/>
      <c r="O10" s="112"/>
      <c r="P10" s="315"/>
      <c r="Q10" s="112"/>
      <c r="R10" s="112"/>
      <c r="S10" s="112"/>
      <c r="T10" s="112"/>
      <c r="U10" s="314"/>
      <c r="V10" s="315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3"/>
      <c r="AN10">
        <v>2016</v>
      </c>
      <c r="AO10">
        <v>2017</v>
      </c>
      <c r="AP10">
        <v>2018</v>
      </c>
      <c r="AQ10">
        <v>2019</v>
      </c>
      <c r="AR10">
        <v>2020</v>
      </c>
      <c r="AS10">
        <v>2021</v>
      </c>
      <c r="AT10" s="280" t="s">
        <v>380</v>
      </c>
      <c r="AU10" s="189">
        <v>1.1319999999999999</v>
      </c>
      <c r="AV10" s="190">
        <v>0.98899999999999999</v>
      </c>
      <c r="AW10" s="190">
        <v>1.0349999999999999</v>
      </c>
      <c r="AX10" s="190">
        <v>1.0309999999999999</v>
      </c>
      <c r="AY10" s="190">
        <v>1.0329999999999999</v>
      </c>
      <c r="AZ10" s="190">
        <v>1.0369999999999999</v>
      </c>
    </row>
    <row r="11" spans="1:52" ht="15.75" x14ac:dyDescent="0.2">
      <c r="A11" s="500" t="s">
        <v>259</v>
      </c>
      <c r="B11" s="39" t="s">
        <v>398</v>
      </c>
      <c r="C11" s="112">
        <v>0</v>
      </c>
      <c r="D11" s="315">
        <v>0</v>
      </c>
      <c r="E11" s="401">
        <v>0</v>
      </c>
      <c r="F11" s="401">
        <v>0</v>
      </c>
      <c r="G11" s="401">
        <v>0</v>
      </c>
      <c r="H11" s="401">
        <v>0</v>
      </c>
      <c r="I11" s="112">
        <v>0</v>
      </c>
      <c r="J11" s="315">
        <v>0</v>
      </c>
      <c r="K11" s="402">
        <v>0</v>
      </c>
      <c r="L11" s="402">
        <v>0</v>
      </c>
      <c r="M11" s="402">
        <v>0</v>
      </c>
      <c r="N11" s="402">
        <v>0</v>
      </c>
      <c r="O11" s="112">
        <v>0</v>
      </c>
      <c r="P11" s="315">
        <v>0</v>
      </c>
      <c r="Q11" s="401">
        <v>0</v>
      </c>
      <c r="R11" s="401">
        <v>0</v>
      </c>
      <c r="S11" s="401">
        <v>0</v>
      </c>
      <c r="T11" s="401">
        <v>0</v>
      </c>
      <c r="U11" s="314">
        <v>0</v>
      </c>
      <c r="V11" s="315">
        <v>0</v>
      </c>
      <c r="W11" s="314">
        <v>0</v>
      </c>
      <c r="X11" s="314">
        <v>0</v>
      </c>
      <c r="Y11" s="314">
        <v>0</v>
      </c>
      <c r="Z11" s="112">
        <v>0</v>
      </c>
      <c r="AA11" s="112">
        <v>0</v>
      </c>
      <c r="AB11" s="401">
        <v>0</v>
      </c>
      <c r="AC11" s="401">
        <v>0</v>
      </c>
      <c r="AD11" s="401">
        <v>0</v>
      </c>
      <c r="AE11" s="401">
        <v>0</v>
      </c>
      <c r="AF11" s="401">
        <v>0</v>
      </c>
      <c r="AG11" s="112">
        <v>0</v>
      </c>
      <c r="AH11" s="112">
        <v>0</v>
      </c>
      <c r="AI11" s="401">
        <v>0</v>
      </c>
      <c r="AJ11" s="401">
        <v>0</v>
      </c>
      <c r="AK11" s="401">
        <v>0</v>
      </c>
      <c r="AL11" s="401">
        <v>0</v>
      </c>
      <c r="AM11" s="196" t="s">
        <v>347</v>
      </c>
      <c r="AN11" s="184"/>
      <c r="AO11" s="184"/>
      <c r="AP11" s="184"/>
      <c r="AQ11" s="184"/>
      <c r="AR11" s="184"/>
      <c r="AS11" s="185"/>
      <c r="AT11" s="185" t="s">
        <v>264</v>
      </c>
      <c r="AU11" s="184">
        <v>2016</v>
      </c>
      <c r="AV11" s="184">
        <v>2017</v>
      </c>
      <c r="AW11" s="184">
        <v>2018</v>
      </c>
      <c r="AX11" s="184">
        <v>2019</v>
      </c>
      <c r="AY11" s="184">
        <v>2020</v>
      </c>
      <c r="AZ11" s="184">
        <v>2021</v>
      </c>
    </row>
    <row r="12" spans="1:52" ht="21.75" customHeight="1" x14ac:dyDescent="0.2">
      <c r="A12" s="39" t="s">
        <v>260</v>
      </c>
      <c r="B12" s="39"/>
      <c r="C12" s="112">
        <v>0</v>
      </c>
      <c r="D12" s="315">
        <v>0</v>
      </c>
      <c r="E12" s="112">
        <f>D12*$AW$10*AW16</f>
        <v>0</v>
      </c>
      <c r="F12" s="112">
        <f>E12*$AX$10*AX16</f>
        <v>0</v>
      </c>
      <c r="G12" s="112">
        <f>F12*$AY$10*AY16</f>
        <v>0</v>
      </c>
      <c r="H12" s="112">
        <f>G12*$AZ$10*AZ16</f>
        <v>0</v>
      </c>
      <c r="I12" s="112">
        <v>0</v>
      </c>
      <c r="J12" s="315">
        <v>0</v>
      </c>
      <c r="K12" s="234">
        <f>J12*AW10*AW16</f>
        <v>0</v>
      </c>
      <c r="L12" s="234">
        <f>K12*AX10*AX16</f>
        <v>0</v>
      </c>
      <c r="M12" s="234">
        <f>L12*AY10*AY16</f>
        <v>0</v>
      </c>
      <c r="N12" s="234">
        <f>M12*AZ10*AZ16</f>
        <v>0</v>
      </c>
      <c r="O12" s="319"/>
      <c r="P12" s="315"/>
      <c r="Q12" s="112">
        <v>0</v>
      </c>
      <c r="R12" s="112">
        <f>L12*$P$13</f>
        <v>0</v>
      </c>
      <c r="S12" s="112">
        <f>M12*$P$13</f>
        <v>0</v>
      </c>
      <c r="T12" s="112">
        <f>N12*$P$13</f>
        <v>0</v>
      </c>
      <c r="U12" s="314"/>
      <c r="V12" s="315"/>
      <c r="W12" s="314"/>
      <c r="X12" s="314"/>
      <c r="Y12" s="314"/>
      <c r="Z12" s="112"/>
      <c r="AA12" s="320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252" t="s">
        <v>37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187">
        <v>109.5</v>
      </c>
      <c r="AU12" s="186">
        <f t="shared" ref="AU12:AZ12" si="4">AN12*$AT$12</f>
        <v>0</v>
      </c>
      <c r="AV12" s="186">
        <f t="shared" si="4"/>
        <v>0</v>
      </c>
      <c r="AW12" s="186">
        <f t="shared" si="4"/>
        <v>0</v>
      </c>
      <c r="AX12" s="186">
        <f t="shared" si="4"/>
        <v>0</v>
      </c>
      <c r="AY12" s="186">
        <f t="shared" si="4"/>
        <v>0</v>
      </c>
      <c r="AZ12" s="186">
        <f t="shared" si="4"/>
        <v>0</v>
      </c>
    </row>
    <row r="13" spans="1:52" ht="17.25" customHeight="1" x14ac:dyDescent="0.2">
      <c r="A13" s="39" t="s">
        <v>261</v>
      </c>
      <c r="B13" s="39"/>
      <c r="C13" s="112"/>
      <c r="D13" s="315"/>
      <c r="E13" s="112"/>
      <c r="F13" s="112"/>
      <c r="G13" s="112"/>
      <c r="H13" s="112"/>
      <c r="I13" s="112"/>
      <c r="J13" s="315"/>
      <c r="K13" s="234"/>
      <c r="L13" s="234"/>
      <c r="M13" s="234"/>
      <c r="N13" s="234"/>
      <c r="O13" s="317"/>
      <c r="P13" s="315">
        <v>0</v>
      </c>
      <c r="Q13" s="112"/>
      <c r="R13" s="112"/>
      <c r="S13" s="112"/>
      <c r="T13" s="112"/>
      <c r="U13" s="314"/>
      <c r="V13" s="315"/>
      <c r="W13" s="314"/>
      <c r="X13" s="314"/>
      <c r="Y13" s="314"/>
      <c r="Z13" s="112"/>
      <c r="AA13" s="320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252" t="s">
        <v>40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  <c r="AT13" s="187">
        <v>296.3</v>
      </c>
      <c r="AU13" s="186">
        <f t="shared" ref="AU13:AZ13" si="5">AN13*$AT$13</f>
        <v>0</v>
      </c>
      <c r="AV13" s="186">
        <f t="shared" si="5"/>
        <v>0</v>
      </c>
      <c r="AW13" s="186">
        <f t="shared" si="5"/>
        <v>0</v>
      </c>
      <c r="AX13" s="186">
        <f t="shared" si="5"/>
        <v>0</v>
      </c>
      <c r="AY13" s="186">
        <f t="shared" si="5"/>
        <v>0</v>
      </c>
      <c r="AZ13" s="186">
        <f t="shared" si="5"/>
        <v>0</v>
      </c>
    </row>
    <row r="14" spans="1:52" ht="18" customHeight="1" x14ac:dyDescent="0.2">
      <c r="A14" s="39"/>
      <c r="B14" s="39"/>
      <c r="C14" s="112"/>
      <c r="D14" s="315"/>
      <c r="E14" s="112"/>
      <c r="F14" s="112"/>
      <c r="G14" s="112"/>
      <c r="H14" s="112"/>
      <c r="I14" s="112"/>
      <c r="J14" s="315"/>
      <c r="K14" s="234"/>
      <c r="L14" s="234"/>
      <c r="M14" s="234"/>
      <c r="N14" s="234"/>
      <c r="O14" s="317"/>
      <c r="P14" s="315"/>
      <c r="Q14" s="112"/>
      <c r="R14" s="112"/>
      <c r="S14" s="112"/>
      <c r="T14" s="112"/>
      <c r="U14" s="314"/>
      <c r="V14" s="315"/>
      <c r="W14" s="314"/>
      <c r="X14" s="314"/>
      <c r="Y14" s="314"/>
      <c r="Z14" s="112"/>
      <c r="AA14" s="320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252" t="s">
        <v>39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  <c r="AT14" s="187">
        <v>1500</v>
      </c>
      <c r="AU14" s="186">
        <f t="shared" ref="AU14:AZ14" si="6">AN14*$AT$14</f>
        <v>0</v>
      </c>
      <c r="AV14" s="186">
        <f t="shared" si="6"/>
        <v>0</v>
      </c>
      <c r="AW14" s="186">
        <f t="shared" si="6"/>
        <v>0</v>
      </c>
      <c r="AX14" s="186">
        <f t="shared" si="6"/>
        <v>0</v>
      </c>
      <c r="AY14" s="186">
        <f t="shared" si="6"/>
        <v>0</v>
      </c>
      <c r="AZ14" s="186">
        <f t="shared" si="6"/>
        <v>0</v>
      </c>
    </row>
    <row r="15" spans="1:52" ht="12" customHeight="1" x14ac:dyDescent="0.2">
      <c r="A15" s="39"/>
      <c r="B15" s="39"/>
      <c r="C15" s="112"/>
      <c r="D15" s="315"/>
      <c r="E15" s="112"/>
      <c r="F15" s="112"/>
      <c r="G15" s="112"/>
      <c r="H15" s="112"/>
      <c r="I15" s="112"/>
      <c r="J15" s="315"/>
      <c r="K15" s="234"/>
      <c r="L15" s="234"/>
      <c r="M15" s="234"/>
      <c r="N15" s="234"/>
      <c r="O15" s="317"/>
      <c r="P15" s="315"/>
      <c r="Q15" s="112"/>
      <c r="R15" s="112"/>
      <c r="S15" s="112"/>
      <c r="T15" s="112"/>
      <c r="U15" s="314"/>
      <c r="V15" s="315"/>
      <c r="W15" s="314"/>
      <c r="X15" s="314"/>
      <c r="Y15" s="314"/>
      <c r="Z15" s="112"/>
      <c r="AA15" s="320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83"/>
      <c r="AN15" s="295"/>
      <c r="AO15" s="191"/>
      <c r="AP15" s="191"/>
      <c r="AQ15" s="191"/>
      <c r="AR15" s="283"/>
      <c r="AS15" s="283"/>
      <c r="AT15" s="187" t="s">
        <v>265</v>
      </c>
      <c r="AU15" s="186">
        <f t="shared" ref="AU15:AZ15" si="7">SUM(AU12:AU14)</f>
        <v>0</v>
      </c>
      <c r="AV15" s="186">
        <f t="shared" si="7"/>
        <v>0</v>
      </c>
      <c r="AW15" s="186">
        <f t="shared" si="7"/>
        <v>0</v>
      </c>
      <c r="AX15" s="186">
        <f t="shared" si="7"/>
        <v>0</v>
      </c>
      <c r="AY15" s="186">
        <f t="shared" si="7"/>
        <v>0</v>
      </c>
      <c r="AZ15" s="186">
        <f t="shared" si="7"/>
        <v>0</v>
      </c>
    </row>
    <row r="16" spans="1:52" ht="21" customHeight="1" x14ac:dyDescent="0.2">
      <c r="A16" s="39"/>
      <c r="B16" s="39"/>
      <c r="C16" s="112"/>
      <c r="D16" s="315"/>
      <c r="E16" s="112"/>
      <c r="F16" s="112"/>
      <c r="G16" s="112"/>
      <c r="H16" s="112"/>
      <c r="I16" s="112"/>
      <c r="J16" s="315"/>
      <c r="K16" s="234"/>
      <c r="L16" s="234"/>
      <c r="M16" s="234"/>
      <c r="N16" s="234"/>
      <c r="O16" s="317"/>
      <c r="P16" s="315"/>
      <c r="Q16" s="112"/>
      <c r="R16" s="112"/>
      <c r="S16" s="112"/>
      <c r="T16" s="112"/>
      <c r="U16" s="314"/>
      <c r="V16" s="315"/>
      <c r="W16" s="314"/>
      <c r="X16" s="314"/>
      <c r="Y16" s="314"/>
      <c r="Z16" s="112"/>
      <c r="AA16" s="320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83"/>
      <c r="AN16" s="295"/>
      <c r="AO16" s="191"/>
      <c r="AP16" s="191"/>
      <c r="AQ16" s="191"/>
      <c r="AR16" s="283"/>
      <c r="AS16" s="283"/>
      <c r="AT16" s="191" t="s">
        <v>266</v>
      </c>
      <c r="AU16" s="191"/>
      <c r="AV16" s="192">
        <v>0</v>
      </c>
      <c r="AW16" s="192">
        <v>0</v>
      </c>
      <c r="AX16" s="192">
        <v>0</v>
      </c>
      <c r="AY16" s="192">
        <v>0</v>
      </c>
      <c r="AZ16" s="192">
        <v>0</v>
      </c>
    </row>
    <row r="17" spans="1:53" ht="12" customHeight="1" x14ac:dyDescent="0.2">
      <c r="A17" s="39"/>
      <c r="B17" s="39"/>
      <c r="C17" s="112"/>
      <c r="D17" s="315"/>
      <c r="E17" s="112"/>
      <c r="F17" s="112"/>
      <c r="G17" s="112"/>
      <c r="H17" s="112"/>
      <c r="I17" s="112"/>
      <c r="J17" s="315"/>
      <c r="K17" s="234"/>
      <c r="L17" s="234"/>
      <c r="M17" s="234"/>
      <c r="N17" s="234"/>
      <c r="O17" s="317"/>
      <c r="P17" s="315"/>
      <c r="Q17" s="112"/>
      <c r="R17" s="112"/>
      <c r="S17" s="112"/>
      <c r="T17" s="112"/>
      <c r="U17" s="314"/>
      <c r="V17" s="315"/>
      <c r="W17" s="314"/>
      <c r="X17" s="314"/>
      <c r="Y17" s="314"/>
      <c r="Z17" s="112"/>
      <c r="AA17" s="320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83"/>
      <c r="AN17" s="295"/>
      <c r="AO17" s="191"/>
      <c r="AP17" s="191"/>
      <c r="AQ17" s="191"/>
      <c r="AR17" s="191"/>
      <c r="AS17" s="191"/>
      <c r="AT17" s="186"/>
      <c r="AU17" s="186"/>
      <c r="AV17" s="186"/>
      <c r="AW17" s="186"/>
      <c r="AX17" s="186"/>
      <c r="AY17" s="186"/>
      <c r="AZ17" s="186"/>
    </row>
    <row r="18" spans="1:53" ht="15.75" x14ac:dyDescent="0.2">
      <c r="A18" s="500" t="s">
        <v>262</v>
      </c>
      <c r="B18" s="39"/>
      <c r="C18" s="112">
        <v>0</v>
      </c>
      <c r="D18" s="315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315">
        <v>0</v>
      </c>
      <c r="K18" s="234">
        <v>0</v>
      </c>
      <c r="L18" s="234">
        <v>0</v>
      </c>
      <c r="M18" s="234">
        <v>0</v>
      </c>
      <c r="N18" s="234">
        <v>0</v>
      </c>
      <c r="O18" s="112">
        <v>0</v>
      </c>
      <c r="P18" s="315">
        <v>0</v>
      </c>
      <c r="Q18" s="112">
        <v>0</v>
      </c>
      <c r="R18" s="112">
        <v>0</v>
      </c>
      <c r="S18" s="112">
        <v>0</v>
      </c>
      <c r="T18" s="112">
        <v>0</v>
      </c>
      <c r="U18" s="314">
        <v>0</v>
      </c>
      <c r="V18" s="315">
        <v>0</v>
      </c>
      <c r="W18" s="314">
        <v>0</v>
      </c>
      <c r="X18" s="314">
        <v>0</v>
      </c>
      <c r="Y18" s="314">
        <v>0</v>
      </c>
      <c r="Z18" s="314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83"/>
      <c r="AN18" s="295"/>
      <c r="AO18" s="191"/>
      <c r="AP18" s="191"/>
      <c r="AQ18" s="191"/>
      <c r="AR18" s="191"/>
      <c r="AS18" s="191"/>
      <c r="AT18" s="186"/>
      <c r="AU18" s="186"/>
      <c r="AV18" s="188"/>
      <c r="AW18" s="188"/>
      <c r="AX18" s="188"/>
      <c r="AY18" s="188"/>
      <c r="AZ18" s="188"/>
    </row>
    <row r="19" spans="1:53" ht="11.25" customHeight="1" x14ac:dyDescent="0.2">
      <c r="A19" s="39" t="s">
        <v>260</v>
      </c>
      <c r="B19" s="39"/>
      <c r="C19" s="112"/>
      <c r="D19" s="315">
        <v>0</v>
      </c>
      <c r="E19" s="112">
        <f>D19*AW10*AW25</f>
        <v>0</v>
      </c>
      <c r="F19" s="112">
        <f>E19*AX10*AX25</f>
        <v>0</v>
      </c>
      <c r="G19" s="112">
        <f>F19*AY10*AY25</f>
        <v>0</v>
      </c>
      <c r="H19" s="112">
        <f>G19*AZ10*AZ25</f>
        <v>0</v>
      </c>
      <c r="I19" s="112"/>
      <c r="J19" s="315">
        <v>0</v>
      </c>
      <c r="K19" s="234">
        <v>0</v>
      </c>
      <c r="L19" s="234">
        <v>0</v>
      </c>
      <c r="M19" s="234">
        <v>0</v>
      </c>
      <c r="N19" s="234">
        <v>0</v>
      </c>
      <c r="O19" s="317"/>
      <c r="P19" s="315">
        <v>0</v>
      </c>
      <c r="Q19" s="112">
        <v>0</v>
      </c>
      <c r="R19" s="112">
        <v>0</v>
      </c>
      <c r="S19" s="112">
        <v>0</v>
      </c>
      <c r="T19" s="112">
        <v>0</v>
      </c>
      <c r="U19" s="252"/>
      <c r="V19" s="315"/>
      <c r="W19" s="314"/>
      <c r="X19" s="314"/>
      <c r="Y19" s="314"/>
      <c r="Z19" s="112"/>
      <c r="AA19" s="320"/>
      <c r="AB19" s="112"/>
      <c r="AC19" s="112"/>
      <c r="AD19" s="112"/>
      <c r="AE19" s="112"/>
      <c r="AF19" s="112"/>
      <c r="AG19" s="316"/>
      <c r="AH19" s="112"/>
      <c r="AI19" s="112"/>
      <c r="AJ19" s="112"/>
      <c r="AK19" s="112"/>
      <c r="AL19" s="112"/>
      <c r="AM19" s="183"/>
      <c r="AN19" s="295"/>
      <c r="AO19" s="191"/>
      <c r="AP19" s="191"/>
      <c r="AQ19" s="191"/>
      <c r="AR19" s="191"/>
      <c r="AS19" s="191"/>
      <c r="AT19" s="191"/>
      <c r="AU19" s="191"/>
      <c r="AV19" s="253"/>
      <c r="AW19" s="253"/>
      <c r="AX19" s="253"/>
      <c r="AY19" s="253"/>
      <c r="AZ19" s="253"/>
      <c r="BA19" s="254"/>
    </row>
    <row r="20" spans="1:53" ht="13.5" customHeight="1" x14ac:dyDescent="0.2">
      <c r="A20" s="39" t="s">
        <v>261</v>
      </c>
      <c r="B20" s="39"/>
      <c r="C20" s="112"/>
      <c r="D20" s="315"/>
      <c r="E20" s="112"/>
      <c r="F20" s="112"/>
      <c r="G20" s="112"/>
      <c r="H20" s="112"/>
      <c r="I20" s="318"/>
      <c r="J20" s="315"/>
      <c r="K20" s="234"/>
      <c r="L20" s="234"/>
      <c r="M20" s="234"/>
      <c r="N20" s="234"/>
      <c r="O20" s="317"/>
      <c r="P20" s="315">
        <v>0</v>
      </c>
      <c r="Q20" s="112"/>
      <c r="R20" s="112"/>
      <c r="S20" s="112"/>
      <c r="T20" s="112"/>
      <c r="U20" s="252"/>
      <c r="V20" s="315"/>
      <c r="W20" s="314"/>
      <c r="X20" s="314"/>
      <c r="Y20" s="314"/>
      <c r="Z20" s="112"/>
      <c r="AA20" s="320"/>
      <c r="AB20" s="112"/>
      <c r="AC20" s="112"/>
      <c r="AD20" s="112"/>
      <c r="AE20" s="112"/>
      <c r="AF20" s="112"/>
      <c r="AG20" s="316"/>
      <c r="AH20" s="112"/>
      <c r="AI20" s="112"/>
      <c r="AJ20" s="112"/>
      <c r="AK20" s="112"/>
      <c r="AL20" s="112"/>
      <c r="AM20" s="183" t="s">
        <v>267</v>
      </c>
      <c r="AN20" s="284">
        <v>2016</v>
      </c>
      <c r="AO20" s="284">
        <v>2017</v>
      </c>
      <c r="AP20" s="284">
        <v>2018</v>
      </c>
      <c r="AQ20" s="284">
        <v>2019</v>
      </c>
      <c r="AR20" s="284">
        <v>2020</v>
      </c>
      <c r="AS20" s="284">
        <v>2021</v>
      </c>
      <c r="AT20" s="185" t="s">
        <v>264</v>
      </c>
      <c r="AU20" s="184">
        <v>2016</v>
      </c>
      <c r="AV20" s="184">
        <v>2017</v>
      </c>
      <c r="AW20" s="184">
        <v>2018</v>
      </c>
      <c r="AX20" s="184">
        <v>2019</v>
      </c>
      <c r="AY20" s="184">
        <v>2020</v>
      </c>
      <c r="AZ20" s="184">
        <v>2021</v>
      </c>
    </row>
    <row r="21" spans="1:53" ht="12" customHeight="1" x14ac:dyDescent="0.2">
      <c r="A21" s="39"/>
      <c r="B21" s="39"/>
      <c r="C21" s="112"/>
      <c r="D21" s="315"/>
      <c r="E21" s="112"/>
      <c r="F21" s="112"/>
      <c r="G21" s="112"/>
      <c r="H21" s="112"/>
      <c r="I21" s="318"/>
      <c r="J21" s="315"/>
      <c r="K21" s="234"/>
      <c r="L21" s="234"/>
      <c r="M21" s="234"/>
      <c r="N21" s="234"/>
      <c r="O21" s="317"/>
      <c r="P21" s="315"/>
      <c r="Q21" s="112"/>
      <c r="R21" s="112"/>
      <c r="S21" s="112"/>
      <c r="T21" s="112"/>
      <c r="U21" s="252"/>
      <c r="V21" s="315"/>
      <c r="W21" s="314"/>
      <c r="X21" s="314"/>
      <c r="Y21" s="314"/>
      <c r="Z21" s="112"/>
      <c r="AA21" s="320"/>
      <c r="AB21" s="112"/>
      <c r="AC21" s="112"/>
      <c r="AD21" s="112"/>
      <c r="AE21" s="112"/>
      <c r="AF21" s="112"/>
      <c r="AG21" s="316"/>
      <c r="AH21" s="112"/>
      <c r="AI21" s="112"/>
      <c r="AJ21" s="112"/>
      <c r="AK21" s="112"/>
      <c r="AL21" s="112"/>
      <c r="AM21" s="183" t="s">
        <v>37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187">
        <v>109.5</v>
      </c>
      <c r="AU21" s="186">
        <f>AN21*$AT$21</f>
        <v>0</v>
      </c>
      <c r="AV21" s="186">
        <f t="shared" ref="AV21:AZ21" si="8">AO21*$AT$21</f>
        <v>0</v>
      </c>
      <c r="AW21" s="186">
        <f t="shared" si="8"/>
        <v>0</v>
      </c>
      <c r="AX21" s="186">
        <f t="shared" si="8"/>
        <v>0</v>
      </c>
      <c r="AY21" s="186">
        <f t="shared" si="8"/>
        <v>0</v>
      </c>
      <c r="AZ21" s="186">
        <f t="shared" si="8"/>
        <v>0</v>
      </c>
    </row>
    <row r="22" spans="1:53" ht="19.5" customHeight="1" x14ac:dyDescent="0.2">
      <c r="A22" s="39"/>
      <c r="B22" s="39"/>
      <c r="C22" s="112"/>
      <c r="D22" s="315"/>
      <c r="E22" s="112"/>
      <c r="F22" s="112"/>
      <c r="G22" s="112"/>
      <c r="H22" s="112"/>
      <c r="I22" s="252"/>
      <c r="J22" s="315"/>
      <c r="K22" s="234"/>
      <c r="L22" s="234"/>
      <c r="M22" s="234"/>
      <c r="N22" s="234"/>
      <c r="O22" s="317"/>
      <c r="P22" s="315"/>
      <c r="Q22" s="112"/>
      <c r="R22" s="112"/>
      <c r="S22" s="112"/>
      <c r="T22" s="112"/>
      <c r="U22" s="252"/>
      <c r="V22" s="315"/>
      <c r="W22" s="314"/>
      <c r="X22" s="314"/>
      <c r="Y22" s="314"/>
      <c r="Z22" s="112"/>
      <c r="AA22" s="320"/>
      <c r="AB22" s="112"/>
      <c r="AC22" s="112"/>
      <c r="AD22" s="112"/>
      <c r="AE22" s="112"/>
      <c r="AF22" s="112"/>
      <c r="AG22" s="316"/>
      <c r="AH22" s="112"/>
      <c r="AI22" s="112"/>
      <c r="AJ22" s="112"/>
      <c r="AK22" s="112"/>
      <c r="AL22" s="112"/>
      <c r="AM22" s="183" t="s">
        <v>40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  <c r="AT22" s="187">
        <v>296.3</v>
      </c>
      <c r="AU22" s="186">
        <f>AN22*$AT$22</f>
        <v>0</v>
      </c>
      <c r="AV22" s="186">
        <f t="shared" ref="AV22:AZ22" si="9">AO22*$AT$22</f>
        <v>0</v>
      </c>
      <c r="AW22" s="186">
        <f t="shared" si="9"/>
        <v>0</v>
      </c>
      <c r="AX22" s="186">
        <f t="shared" si="9"/>
        <v>0</v>
      </c>
      <c r="AY22" s="186">
        <f t="shared" si="9"/>
        <v>0</v>
      </c>
      <c r="AZ22" s="186">
        <f t="shared" si="9"/>
        <v>0</v>
      </c>
    </row>
    <row r="23" spans="1:53" ht="19.5" customHeight="1" x14ac:dyDescent="0.2">
      <c r="A23" s="39"/>
      <c r="B23" s="39"/>
      <c r="C23" s="112"/>
      <c r="D23" s="315"/>
      <c r="E23" s="112"/>
      <c r="F23" s="112"/>
      <c r="G23" s="112"/>
      <c r="H23" s="112"/>
      <c r="I23" s="252"/>
      <c r="J23" s="315"/>
      <c r="K23" s="234"/>
      <c r="L23" s="234"/>
      <c r="M23" s="234"/>
      <c r="N23" s="234"/>
      <c r="O23" s="317"/>
      <c r="P23" s="315"/>
      <c r="Q23" s="112"/>
      <c r="R23" s="112"/>
      <c r="S23" s="112"/>
      <c r="T23" s="112"/>
      <c r="U23" s="252"/>
      <c r="V23" s="315"/>
      <c r="W23" s="314"/>
      <c r="X23" s="314"/>
      <c r="Y23" s="314"/>
      <c r="Z23" s="112"/>
      <c r="AA23" s="320"/>
      <c r="AB23" s="112"/>
      <c r="AC23" s="112"/>
      <c r="AD23" s="112"/>
      <c r="AE23" s="112"/>
      <c r="AF23" s="112"/>
      <c r="AG23" s="316"/>
      <c r="AH23" s="112"/>
      <c r="AI23" s="112"/>
      <c r="AJ23" s="112"/>
      <c r="AK23" s="112"/>
      <c r="AL23" s="112"/>
      <c r="AM23" s="183" t="s">
        <v>39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  <c r="AT23" s="187">
        <v>1500</v>
      </c>
      <c r="AU23" s="186">
        <f>AN23*$AT$23</f>
        <v>0</v>
      </c>
      <c r="AV23" s="186">
        <f t="shared" ref="AV23:AZ23" si="10">AO23*$AT$23</f>
        <v>0</v>
      </c>
      <c r="AW23" s="186">
        <f t="shared" si="10"/>
        <v>0</v>
      </c>
      <c r="AX23" s="186">
        <f t="shared" si="10"/>
        <v>0</v>
      </c>
      <c r="AY23" s="186">
        <f t="shared" si="10"/>
        <v>0</v>
      </c>
      <c r="AZ23" s="186">
        <f t="shared" si="10"/>
        <v>0</v>
      </c>
    </row>
    <row r="24" spans="1:53" ht="19.5" customHeight="1" x14ac:dyDescent="0.2">
      <c r="A24" s="39"/>
      <c r="B24" s="39"/>
      <c r="C24" s="112"/>
      <c r="D24" s="315"/>
      <c r="E24" s="112"/>
      <c r="F24" s="112"/>
      <c r="G24" s="112"/>
      <c r="H24" s="112"/>
      <c r="I24" s="252"/>
      <c r="J24" s="315"/>
      <c r="K24" s="234"/>
      <c r="L24" s="234"/>
      <c r="M24" s="234"/>
      <c r="N24" s="234"/>
      <c r="O24" s="317"/>
      <c r="P24" s="315"/>
      <c r="Q24" s="112"/>
      <c r="R24" s="112"/>
      <c r="S24" s="112"/>
      <c r="T24" s="112"/>
      <c r="U24" s="252"/>
      <c r="V24" s="315"/>
      <c r="W24" s="314"/>
      <c r="X24" s="314"/>
      <c r="Y24" s="314"/>
      <c r="Z24" s="112"/>
      <c r="AA24" s="320"/>
      <c r="AB24" s="112"/>
      <c r="AC24" s="112"/>
      <c r="AD24" s="112"/>
      <c r="AE24" s="112"/>
      <c r="AF24" s="112"/>
      <c r="AG24" s="316"/>
      <c r="AH24" s="112"/>
      <c r="AI24" s="112"/>
      <c r="AJ24" s="112"/>
      <c r="AK24" s="112"/>
      <c r="AL24" s="112"/>
      <c r="AM24" s="183"/>
      <c r="AN24" s="295"/>
      <c r="AO24" s="191"/>
      <c r="AP24" s="191"/>
      <c r="AQ24" s="191"/>
      <c r="AR24" s="191"/>
      <c r="AS24" s="191"/>
      <c r="AT24" s="187" t="s">
        <v>265</v>
      </c>
      <c r="AU24" s="186">
        <f t="shared" ref="AU24:AZ24" si="11">SUM(AU21:AU23)</f>
        <v>0</v>
      </c>
      <c r="AV24" s="186">
        <f t="shared" si="11"/>
        <v>0</v>
      </c>
      <c r="AW24" s="186">
        <f t="shared" si="11"/>
        <v>0</v>
      </c>
      <c r="AX24" s="186">
        <f t="shared" si="11"/>
        <v>0</v>
      </c>
      <c r="AY24" s="186">
        <f t="shared" si="11"/>
        <v>0</v>
      </c>
      <c r="AZ24" s="186">
        <f t="shared" si="11"/>
        <v>0</v>
      </c>
    </row>
    <row r="25" spans="1:53" ht="21" customHeight="1" x14ac:dyDescent="0.2">
      <c r="A25" s="433"/>
      <c r="B25" s="433"/>
      <c r="C25" s="112"/>
      <c r="D25" s="315"/>
      <c r="E25" s="112"/>
      <c r="F25" s="112"/>
      <c r="G25" s="112"/>
      <c r="H25" s="112"/>
      <c r="I25" s="252"/>
      <c r="J25" s="315"/>
      <c r="K25" s="234"/>
      <c r="L25" s="234"/>
      <c r="M25" s="234"/>
      <c r="N25" s="234"/>
      <c r="O25" s="317"/>
      <c r="P25" s="315"/>
      <c r="Q25" s="112"/>
      <c r="R25" s="112"/>
      <c r="S25" s="112"/>
      <c r="T25" s="112"/>
      <c r="U25" s="252"/>
      <c r="V25" s="315"/>
      <c r="W25" s="314"/>
      <c r="X25" s="314"/>
      <c r="Y25" s="314"/>
      <c r="Z25" s="112"/>
      <c r="AA25" s="320"/>
      <c r="AB25" s="112"/>
      <c r="AC25" s="112"/>
      <c r="AD25" s="112"/>
      <c r="AE25" s="112"/>
      <c r="AF25" s="112"/>
      <c r="AG25" s="316"/>
      <c r="AH25" s="112"/>
      <c r="AI25" s="112"/>
      <c r="AJ25" s="112"/>
      <c r="AK25" s="112"/>
      <c r="AL25" s="112"/>
      <c r="AM25" s="183"/>
      <c r="AN25" s="295"/>
      <c r="AO25" s="191"/>
      <c r="AP25" s="191"/>
      <c r="AQ25" s="191"/>
      <c r="AR25" s="191"/>
      <c r="AS25" s="191"/>
      <c r="AT25" s="191" t="s">
        <v>266</v>
      </c>
      <c r="AU25" s="191"/>
      <c r="AV25" s="192">
        <v>0</v>
      </c>
      <c r="AW25" s="192">
        <v>0</v>
      </c>
      <c r="AX25" s="192">
        <v>0</v>
      </c>
      <c r="AY25" s="192">
        <v>0</v>
      </c>
      <c r="AZ25" s="192">
        <v>0</v>
      </c>
    </row>
    <row r="26" spans="1:53" ht="15.75" x14ac:dyDescent="0.2">
      <c r="A26" s="500" t="s">
        <v>263</v>
      </c>
      <c r="B26" s="39" t="s">
        <v>402</v>
      </c>
      <c r="C26" s="315">
        <v>0</v>
      </c>
      <c r="D26" s="315">
        <v>0</v>
      </c>
      <c r="E26" s="315">
        <v>0</v>
      </c>
      <c r="F26" s="112">
        <v>0</v>
      </c>
      <c r="G26" s="112">
        <v>0</v>
      </c>
      <c r="H26" s="112">
        <v>0</v>
      </c>
      <c r="I26" s="112">
        <v>0</v>
      </c>
      <c r="J26" s="315">
        <v>0</v>
      </c>
      <c r="K26" s="234">
        <v>0</v>
      </c>
      <c r="L26" s="234">
        <v>0</v>
      </c>
      <c r="M26" s="234">
        <v>0</v>
      </c>
      <c r="N26" s="234">
        <v>0</v>
      </c>
      <c r="O26" s="112">
        <v>0</v>
      </c>
      <c r="P26" s="315">
        <v>0</v>
      </c>
      <c r="Q26" s="112">
        <v>0</v>
      </c>
      <c r="R26" s="112">
        <v>0</v>
      </c>
      <c r="S26" s="112">
        <v>0</v>
      </c>
      <c r="T26" s="112">
        <v>0</v>
      </c>
      <c r="U26" s="314">
        <v>0</v>
      </c>
      <c r="V26" s="315">
        <v>0</v>
      </c>
      <c r="W26" s="314">
        <v>0</v>
      </c>
      <c r="X26" s="314">
        <v>0</v>
      </c>
      <c r="Y26" s="314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83"/>
      <c r="AN26" s="295"/>
      <c r="AO26" s="191"/>
      <c r="AP26" s="191"/>
      <c r="AQ26" s="191"/>
      <c r="AR26" s="191"/>
      <c r="AS26" s="191"/>
      <c r="AT26" s="186"/>
      <c r="AU26" s="186"/>
      <c r="AV26" s="184"/>
      <c r="AW26" s="184"/>
      <c r="AX26" s="184"/>
      <c r="AY26" s="184"/>
      <c r="AZ26" s="184"/>
    </row>
    <row r="27" spans="1:53" ht="23.25" customHeight="1" x14ac:dyDescent="0.2">
      <c r="A27" s="39" t="s">
        <v>260</v>
      </c>
      <c r="B27" s="39"/>
      <c r="C27" s="315"/>
      <c r="D27" s="315"/>
      <c r="E27" s="315"/>
      <c r="F27" s="112"/>
      <c r="G27" s="112"/>
      <c r="H27" s="112"/>
      <c r="I27" s="112"/>
      <c r="J27" s="315"/>
      <c r="K27" s="234"/>
      <c r="L27" s="234"/>
      <c r="M27" s="234"/>
      <c r="N27" s="234"/>
      <c r="O27" s="319">
        <v>0</v>
      </c>
      <c r="P27" s="315"/>
      <c r="Q27" s="112"/>
      <c r="R27" s="112"/>
      <c r="S27" s="112"/>
      <c r="T27" s="112"/>
      <c r="U27" s="314"/>
      <c r="V27" s="315"/>
      <c r="W27" s="314"/>
      <c r="X27" s="314"/>
      <c r="Y27" s="314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83" t="s">
        <v>268</v>
      </c>
      <c r="AN27" s="284">
        <v>2016</v>
      </c>
      <c r="AO27" s="284">
        <v>2017</v>
      </c>
      <c r="AP27" s="284">
        <v>2018</v>
      </c>
      <c r="AQ27" s="284">
        <v>2019</v>
      </c>
      <c r="AR27" s="284">
        <v>2020</v>
      </c>
      <c r="AS27" s="284">
        <v>2021</v>
      </c>
      <c r="AT27" s="185" t="s">
        <v>264</v>
      </c>
      <c r="AU27" s="184">
        <v>2016</v>
      </c>
      <c r="AV27" s="184">
        <v>2017</v>
      </c>
      <c r="AW27" s="184">
        <v>2018</v>
      </c>
      <c r="AX27" s="184">
        <v>2019</v>
      </c>
      <c r="AY27" s="184">
        <v>2020</v>
      </c>
      <c r="AZ27" s="184">
        <v>2021</v>
      </c>
    </row>
    <row r="28" spans="1:53" ht="18" customHeight="1" x14ac:dyDescent="0.2">
      <c r="A28" s="39"/>
      <c r="B28" s="39"/>
      <c r="C28" s="315"/>
      <c r="D28" s="315"/>
      <c r="E28" s="315"/>
      <c r="F28" s="112"/>
      <c r="G28" s="112"/>
      <c r="H28" s="112"/>
      <c r="I28" s="112"/>
      <c r="J28" s="315"/>
      <c r="K28" s="234"/>
      <c r="L28" s="234"/>
      <c r="M28" s="234"/>
      <c r="N28" s="234"/>
      <c r="O28" s="319"/>
      <c r="P28" s="315"/>
      <c r="Q28" s="112"/>
      <c r="R28" s="112"/>
      <c r="S28" s="112"/>
      <c r="T28" s="112"/>
      <c r="U28" s="314"/>
      <c r="V28" s="315"/>
      <c r="W28" s="314"/>
      <c r="X28" s="314"/>
      <c r="Y28" s="314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83" t="s">
        <v>37</v>
      </c>
      <c r="AN28" s="282"/>
      <c r="AO28" s="282"/>
      <c r="AP28" s="285"/>
      <c r="AQ28" s="285"/>
      <c r="AR28" s="285"/>
      <c r="AS28" s="285"/>
      <c r="AT28" s="187">
        <v>109.5</v>
      </c>
      <c r="AU28" s="186">
        <f t="shared" ref="AU28:AZ28" si="12">AN28*$AT$28</f>
        <v>0</v>
      </c>
      <c r="AV28" s="186">
        <f t="shared" si="12"/>
        <v>0</v>
      </c>
      <c r="AW28" s="186">
        <f t="shared" si="12"/>
        <v>0</v>
      </c>
      <c r="AX28" s="186">
        <f t="shared" si="12"/>
        <v>0</v>
      </c>
      <c r="AY28" s="186">
        <f t="shared" si="12"/>
        <v>0</v>
      </c>
      <c r="AZ28" s="186">
        <f t="shared" si="12"/>
        <v>0</v>
      </c>
    </row>
    <row r="29" spans="1:53" ht="18" customHeight="1" x14ac:dyDescent="0.2">
      <c r="A29" s="39" t="s">
        <v>261</v>
      </c>
      <c r="B29" s="39"/>
      <c r="C29" s="315"/>
      <c r="D29" s="315"/>
      <c r="E29" s="315"/>
      <c r="F29" s="112"/>
      <c r="G29" s="112"/>
      <c r="H29" s="112"/>
      <c r="I29" s="112"/>
      <c r="J29" s="315"/>
      <c r="K29" s="234"/>
      <c r="L29" s="234"/>
      <c r="M29" s="234"/>
      <c r="N29" s="234"/>
      <c r="O29" s="317"/>
      <c r="P29" s="315"/>
      <c r="Q29" s="112"/>
      <c r="R29" s="112"/>
      <c r="S29" s="112"/>
      <c r="T29" s="112"/>
      <c r="U29" s="314"/>
      <c r="V29" s="315"/>
      <c r="W29" s="314"/>
      <c r="X29" s="314"/>
      <c r="Y29" s="314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83" t="s">
        <v>40</v>
      </c>
      <c r="AN29" s="282">
        <v>0</v>
      </c>
      <c r="AO29" s="282"/>
      <c r="AP29" s="285"/>
      <c r="AQ29" s="285"/>
      <c r="AR29" s="285"/>
      <c r="AS29" s="285"/>
      <c r="AT29" s="187">
        <v>296.3</v>
      </c>
      <c r="AU29" s="186">
        <f t="shared" ref="AU29:AZ29" si="13">AN29*$AT$29</f>
        <v>0</v>
      </c>
      <c r="AV29" s="186">
        <f t="shared" si="13"/>
        <v>0</v>
      </c>
      <c r="AW29" s="186">
        <f t="shared" si="13"/>
        <v>0</v>
      </c>
      <c r="AX29" s="186">
        <f t="shared" si="13"/>
        <v>0</v>
      </c>
      <c r="AY29" s="186">
        <f t="shared" si="13"/>
        <v>0</v>
      </c>
      <c r="AZ29" s="186">
        <f t="shared" si="13"/>
        <v>0</v>
      </c>
    </row>
    <row r="30" spans="1:53" ht="18" customHeight="1" x14ac:dyDescent="0.2">
      <c r="A30" s="39"/>
      <c r="B30" s="39"/>
      <c r="C30" s="315"/>
      <c r="D30" s="315"/>
      <c r="E30" s="315"/>
      <c r="F30" s="112"/>
      <c r="G30" s="112"/>
      <c r="H30" s="112"/>
      <c r="I30" s="112"/>
      <c r="J30" s="315"/>
      <c r="K30" s="234"/>
      <c r="L30" s="234"/>
      <c r="M30" s="234"/>
      <c r="N30" s="234"/>
      <c r="O30" s="112"/>
      <c r="P30" s="315"/>
      <c r="Q30" s="112"/>
      <c r="R30" s="112"/>
      <c r="S30" s="112"/>
      <c r="T30" s="112"/>
      <c r="U30" s="314"/>
      <c r="V30" s="315"/>
      <c r="W30" s="314"/>
      <c r="X30" s="314"/>
      <c r="Y30" s="314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83" t="s">
        <v>39</v>
      </c>
      <c r="AN30" s="282">
        <v>0</v>
      </c>
      <c r="AO30" s="282"/>
      <c r="AP30" s="285"/>
      <c r="AQ30" s="285"/>
      <c r="AR30" s="285"/>
      <c r="AS30" s="285"/>
      <c r="AT30" s="187">
        <v>1500</v>
      </c>
      <c r="AU30" s="186">
        <f t="shared" ref="AU30:AZ30" si="14">AN30*$AT$30</f>
        <v>0</v>
      </c>
      <c r="AV30" s="186">
        <f t="shared" si="14"/>
        <v>0</v>
      </c>
      <c r="AW30" s="186">
        <f t="shared" si="14"/>
        <v>0</v>
      </c>
      <c r="AX30" s="186">
        <f t="shared" si="14"/>
        <v>0</v>
      </c>
      <c r="AY30" s="186">
        <f t="shared" si="14"/>
        <v>0</v>
      </c>
      <c r="AZ30" s="186">
        <f t="shared" si="14"/>
        <v>0</v>
      </c>
    </row>
    <row r="31" spans="1:53" ht="14.25" customHeight="1" x14ac:dyDescent="0.2">
      <c r="A31" s="255"/>
      <c r="B31" s="39"/>
      <c r="C31" s="315"/>
      <c r="D31" s="315"/>
      <c r="E31" s="315"/>
      <c r="F31" s="112"/>
      <c r="G31" s="112"/>
      <c r="H31" s="112"/>
      <c r="I31" s="112"/>
      <c r="J31" s="315"/>
      <c r="K31" s="234"/>
      <c r="L31" s="234"/>
      <c r="M31" s="234"/>
      <c r="N31" s="234"/>
      <c r="O31" s="112"/>
      <c r="P31" s="315"/>
      <c r="Q31" s="112"/>
      <c r="R31" s="112"/>
      <c r="S31" s="112"/>
      <c r="T31" s="112"/>
      <c r="U31" s="314"/>
      <c r="V31" s="315"/>
      <c r="W31" s="314"/>
      <c r="X31" s="314"/>
      <c r="Y31" s="314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83"/>
      <c r="AN31" s="191"/>
      <c r="AO31" s="191"/>
      <c r="AP31" s="191"/>
      <c r="AQ31" s="191"/>
      <c r="AR31" s="283"/>
      <c r="AS31" s="283"/>
      <c r="AT31" s="187" t="s">
        <v>265</v>
      </c>
      <c r="AU31" s="186">
        <f t="shared" ref="AU31:AZ31" si="15">SUM(AU28:AU30)</f>
        <v>0</v>
      </c>
      <c r="AV31" s="186">
        <f t="shared" si="15"/>
        <v>0</v>
      </c>
      <c r="AW31" s="186">
        <f t="shared" si="15"/>
        <v>0</v>
      </c>
      <c r="AX31" s="186">
        <f t="shared" si="15"/>
        <v>0</v>
      </c>
      <c r="AY31" s="186">
        <f t="shared" si="15"/>
        <v>0</v>
      </c>
      <c r="AZ31" s="186">
        <f t="shared" si="15"/>
        <v>0</v>
      </c>
    </row>
    <row r="32" spans="1:53" ht="15.75" customHeight="1" x14ac:dyDescent="0.2">
      <c r="A32" s="255"/>
      <c r="B32" s="39"/>
      <c r="C32" s="315"/>
      <c r="D32" s="315"/>
      <c r="E32" s="315"/>
      <c r="F32" s="112"/>
      <c r="G32" s="112"/>
      <c r="H32" s="112"/>
      <c r="I32" s="112"/>
      <c r="J32" s="315"/>
      <c r="K32" s="234"/>
      <c r="L32" s="234"/>
      <c r="M32" s="234"/>
      <c r="N32" s="234"/>
      <c r="O32" s="112"/>
      <c r="P32" s="315"/>
      <c r="Q32" s="112"/>
      <c r="R32" s="112"/>
      <c r="S32" s="112"/>
      <c r="T32" s="112"/>
      <c r="U32" s="314"/>
      <c r="V32" s="315"/>
      <c r="W32" s="314"/>
      <c r="X32" s="314"/>
      <c r="Y32" s="314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83"/>
      <c r="AN32" s="191"/>
      <c r="AO32" s="191"/>
      <c r="AP32" s="191"/>
      <c r="AQ32" s="191"/>
      <c r="AR32" s="283"/>
      <c r="AS32" s="283"/>
      <c r="AT32" s="191" t="s">
        <v>266</v>
      </c>
      <c r="AU32" s="191"/>
      <c r="AV32" s="192">
        <v>0</v>
      </c>
      <c r="AW32" s="192">
        <v>0</v>
      </c>
      <c r="AX32" s="192">
        <v>0</v>
      </c>
      <c r="AY32" s="192">
        <v>0</v>
      </c>
      <c r="AZ32" s="192">
        <v>0</v>
      </c>
    </row>
    <row r="33" spans="1:53" ht="15.75" customHeight="1" x14ac:dyDescent="0.2">
      <c r="A33" s="255"/>
      <c r="B33" s="39"/>
      <c r="C33" s="315"/>
      <c r="D33" s="315"/>
      <c r="E33" s="315"/>
      <c r="F33" s="112"/>
      <c r="G33" s="112"/>
      <c r="H33" s="112"/>
      <c r="I33" s="112"/>
      <c r="J33" s="315"/>
      <c r="K33" s="234"/>
      <c r="L33" s="234"/>
      <c r="M33" s="234"/>
      <c r="N33" s="234"/>
      <c r="O33" s="112"/>
      <c r="P33" s="315"/>
      <c r="Q33" s="112"/>
      <c r="R33" s="112"/>
      <c r="S33" s="112"/>
      <c r="T33" s="112"/>
      <c r="U33" s="314"/>
      <c r="V33" s="315"/>
      <c r="W33" s="314"/>
      <c r="X33" s="314"/>
      <c r="Y33" s="314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83"/>
      <c r="AN33" s="191"/>
      <c r="AO33" s="191"/>
      <c r="AP33" s="191"/>
      <c r="AQ33" s="191"/>
      <c r="AR33" s="283"/>
      <c r="AS33" s="283"/>
      <c r="AT33" s="191"/>
      <c r="AU33" s="191"/>
      <c r="AV33" s="192"/>
      <c r="AW33" s="192"/>
      <c r="AX33" s="192"/>
      <c r="AY33" s="192"/>
      <c r="AZ33" s="192"/>
    </row>
    <row r="34" spans="1:53" ht="15.75" customHeight="1" x14ac:dyDescent="0.2">
      <c r="A34" s="501" t="s">
        <v>379</v>
      </c>
      <c r="B34" s="39" t="s">
        <v>401</v>
      </c>
      <c r="C34" s="315">
        <v>7.8719999999999999</v>
      </c>
      <c r="D34" s="315">
        <v>8.5809999999999995</v>
      </c>
      <c r="E34" s="502">
        <v>8.7529537400367001</v>
      </c>
      <c r="F34" s="401">
        <v>9.5183340934693419</v>
      </c>
      <c r="G34" s="401">
        <v>9.7545575838818763</v>
      </c>
      <c r="H34" s="401">
        <v>10.11075295136332</v>
      </c>
      <c r="I34" s="112">
        <v>7.8719999999999999</v>
      </c>
      <c r="J34" s="315">
        <v>8.5809999999999995</v>
      </c>
      <c r="K34" s="234">
        <v>8.75</v>
      </c>
      <c r="L34" s="234">
        <v>9.52</v>
      </c>
      <c r="M34" s="234">
        <v>9.75</v>
      </c>
      <c r="N34" s="234">
        <v>10.11</v>
      </c>
      <c r="O34" s="112">
        <v>-3.5649999999999999</v>
      </c>
      <c r="P34" s="315">
        <v>9.4E-2</v>
      </c>
      <c r="Q34" s="392">
        <v>9.5851299382356384E-2</v>
      </c>
      <c r="R34" s="392">
        <v>0.10428621372800374</v>
      </c>
      <c r="S34" s="392">
        <v>0.10680573359748283</v>
      </c>
      <c r="T34" s="392">
        <v>0.11074932991492834</v>
      </c>
      <c r="U34" s="314">
        <v>22</v>
      </c>
      <c r="V34" s="315">
        <v>23</v>
      </c>
      <c r="W34" s="314">
        <v>23</v>
      </c>
      <c r="X34" s="314">
        <v>24</v>
      </c>
      <c r="Y34" s="314">
        <v>25</v>
      </c>
      <c r="Z34" s="112">
        <v>26</v>
      </c>
      <c r="AA34" s="112">
        <f>AG34/U34*1000/12</f>
        <v>11.037878787878789</v>
      </c>
      <c r="AB34" s="112">
        <f t="shared" ref="AB34:AF34" si="16">AH34/V34*1000/12</f>
        <v>11.123188405797102</v>
      </c>
      <c r="AC34" s="112">
        <f t="shared" si="16"/>
        <v>12.124275362318841</v>
      </c>
      <c r="AD34" s="112">
        <f t="shared" si="16"/>
        <v>12.742613405797099</v>
      </c>
      <c r="AE34" s="112">
        <f t="shared" si="16"/>
        <v>13.405229302898549</v>
      </c>
      <c r="AF34" s="112">
        <f t="shared" si="16"/>
        <v>14.263163978284055</v>
      </c>
      <c r="AG34" s="112">
        <v>2.9140000000000001</v>
      </c>
      <c r="AH34" s="112">
        <v>3.07</v>
      </c>
      <c r="AI34" s="112">
        <f>AH34/V34*W34*$AP$6/100</f>
        <v>3.3462999999999998</v>
      </c>
      <c r="AJ34" s="112">
        <f>AI34/W34*X34*$AQ$6/100</f>
        <v>3.6698726608695647</v>
      </c>
      <c r="AK34" s="112">
        <f>AJ34/X34*Y34*$AR$6/100</f>
        <v>4.0215687908695648</v>
      </c>
      <c r="AL34" s="112">
        <f>AK34/Y34*Z34*$AS$6/100</f>
        <v>4.4501071612246257</v>
      </c>
      <c r="AM34" s="183" t="s">
        <v>379</v>
      </c>
      <c r="AN34" s="284">
        <v>2016</v>
      </c>
      <c r="AO34" s="284">
        <v>2017</v>
      </c>
      <c r="AP34" s="284">
        <v>2018</v>
      </c>
      <c r="AQ34" s="284">
        <v>2019</v>
      </c>
      <c r="AR34" s="284">
        <v>2020</v>
      </c>
      <c r="AS34" s="284">
        <v>2021</v>
      </c>
      <c r="AT34" s="185" t="s">
        <v>264</v>
      </c>
      <c r="AU34" s="184">
        <v>2016</v>
      </c>
      <c r="AV34" s="184">
        <v>2017</v>
      </c>
      <c r="AW34" s="184">
        <v>2018</v>
      </c>
      <c r="AX34" s="184">
        <v>2019</v>
      </c>
      <c r="AY34" s="184">
        <v>2020</v>
      </c>
      <c r="AZ34" s="184">
        <v>2021</v>
      </c>
    </row>
    <row r="35" spans="1:53" ht="25.5" customHeight="1" x14ac:dyDescent="0.2">
      <c r="A35" s="255"/>
      <c r="B35" s="39"/>
      <c r="C35" s="112"/>
      <c r="D35" s="315">
        <v>8.5809999999999995</v>
      </c>
      <c r="E35" s="112">
        <f>D35*AW39*AW10</f>
        <v>8.7529537400367001</v>
      </c>
      <c r="F35" s="112">
        <f>E35*AX39*AX10</f>
        <v>9.5183340934693419</v>
      </c>
      <c r="G35" s="112">
        <f>F35*AY39*AY10</f>
        <v>9.7545575838818763</v>
      </c>
      <c r="H35" s="112">
        <f>G35*AZ39*AZ10</f>
        <v>10.11075295136332</v>
      </c>
      <c r="I35" s="112">
        <v>7.8719999999999999</v>
      </c>
      <c r="J35" s="315">
        <v>8.5809999999999995</v>
      </c>
      <c r="K35" s="234">
        <f>J35*AW39*AW10</f>
        <v>8.7529537400367001</v>
      </c>
      <c r="L35" s="234">
        <f>K35*AX39*AX10</f>
        <v>9.5183340934693419</v>
      </c>
      <c r="M35" s="234">
        <f>L35*AY39*AY10</f>
        <v>9.7545575838818763</v>
      </c>
      <c r="N35" s="234">
        <f>M35*AZ39*AZ10</f>
        <v>10.11075295136332</v>
      </c>
      <c r="O35" s="112"/>
      <c r="P35" s="315">
        <v>9.4E-2</v>
      </c>
      <c r="Q35" s="112">
        <f>$P$36*K35</f>
        <v>9.5883655933276996E-2</v>
      </c>
      <c r="R35" s="112">
        <f>$P$36*L35</f>
        <v>0.10426796466450509</v>
      </c>
      <c r="S35" s="112">
        <f>$P$36*M35</f>
        <v>0.10685565935029676</v>
      </c>
      <c r="T35" s="112">
        <f>$P$36*N35</f>
        <v>0.11075757807110502</v>
      </c>
      <c r="U35" s="314"/>
      <c r="V35" s="315"/>
      <c r="W35" s="314"/>
      <c r="X35" s="314"/>
      <c r="Y35" s="314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83" t="s">
        <v>37</v>
      </c>
      <c r="AN35" s="282">
        <v>1749.5</v>
      </c>
      <c r="AO35" s="282">
        <v>2149.8000000000002</v>
      </c>
      <c r="AP35" s="282">
        <v>2166.5</v>
      </c>
      <c r="AQ35" s="282">
        <v>2364.8000000000002</v>
      </c>
      <c r="AR35" s="282">
        <v>2420.5</v>
      </c>
      <c r="AS35" s="282">
        <v>2510.6999999999998</v>
      </c>
      <c r="AT35" s="187">
        <v>109.5</v>
      </c>
      <c r="AU35" s="186">
        <f t="shared" ref="AU35:AZ35" si="17">AN35*$AT$28</f>
        <v>191570.25</v>
      </c>
      <c r="AV35" s="186">
        <f t="shared" si="17"/>
        <v>235403.1</v>
      </c>
      <c r="AW35" s="186">
        <f t="shared" si="17"/>
        <v>237231.75</v>
      </c>
      <c r="AX35" s="186">
        <f t="shared" si="17"/>
        <v>258945.6</v>
      </c>
      <c r="AY35" s="186">
        <f t="shared" si="17"/>
        <v>265044.75</v>
      </c>
      <c r="AZ35" s="186">
        <f t="shared" si="17"/>
        <v>274921.64999999997</v>
      </c>
    </row>
    <row r="36" spans="1:53" ht="26.25" customHeight="1" x14ac:dyDescent="0.2">
      <c r="A36" s="255"/>
      <c r="B36" s="39"/>
      <c r="C36" s="112"/>
      <c r="D36" s="315"/>
      <c r="E36" s="112"/>
      <c r="F36" s="112"/>
      <c r="G36" s="112"/>
      <c r="H36" s="112"/>
      <c r="I36" s="112"/>
      <c r="J36" s="315"/>
      <c r="K36" s="234"/>
      <c r="L36" s="234"/>
      <c r="M36" s="234"/>
      <c r="N36" s="234"/>
      <c r="O36" s="112"/>
      <c r="P36" s="315">
        <f>P35/J35</f>
        <v>1.0954434215126443E-2</v>
      </c>
      <c r="Q36" s="112"/>
      <c r="R36" s="112"/>
      <c r="S36" s="112"/>
      <c r="T36" s="112"/>
      <c r="U36" s="314"/>
      <c r="V36" s="315"/>
      <c r="W36" s="314"/>
      <c r="X36" s="314"/>
      <c r="Y36" s="314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83" t="s">
        <v>40</v>
      </c>
      <c r="AN36" s="282">
        <v>446.7</v>
      </c>
      <c r="AO36" s="282">
        <v>151.69999999999999</v>
      </c>
      <c r="AP36" s="282">
        <v>122.5</v>
      </c>
      <c r="AQ36" s="282">
        <v>93.8</v>
      </c>
      <c r="AR36" s="282">
        <v>47.5</v>
      </c>
      <c r="AS36" s="282">
        <v>0</v>
      </c>
      <c r="AT36" s="187">
        <v>296.3</v>
      </c>
      <c r="AU36" s="186">
        <f t="shared" ref="AU36:AZ36" si="18">AN36*$AT$29</f>
        <v>132357.21</v>
      </c>
      <c r="AV36" s="186">
        <f t="shared" si="18"/>
        <v>44948.71</v>
      </c>
      <c r="AW36" s="186">
        <f t="shared" si="18"/>
        <v>36296.75</v>
      </c>
      <c r="AX36" s="186">
        <f t="shared" si="18"/>
        <v>27792.94</v>
      </c>
      <c r="AY36" s="186">
        <f t="shared" si="18"/>
        <v>14074.25</v>
      </c>
      <c r="AZ36" s="186">
        <f t="shared" si="18"/>
        <v>0</v>
      </c>
    </row>
    <row r="37" spans="1:53" ht="11.25" customHeight="1" x14ac:dyDescent="0.2">
      <c r="A37" s="255"/>
      <c r="B37" s="39"/>
      <c r="C37" s="112"/>
      <c r="D37" s="315"/>
      <c r="E37" s="112"/>
      <c r="F37" s="112"/>
      <c r="G37" s="112"/>
      <c r="H37" s="112"/>
      <c r="I37" s="112"/>
      <c r="J37" s="315"/>
      <c r="K37" s="234"/>
      <c r="L37" s="234"/>
      <c r="M37" s="234"/>
      <c r="N37" s="234"/>
      <c r="O37" s="112"/>
      <c r="P37" s="315"/>
      <c r="Q37" s="112"/>
      <c r="R37" s="112"/>
      <c r="S37" s="112"/>
      <c r="T37" s="112"/>
      <c r="U37" s="314"/>
      <c r="V37" s="315"/>
      <c r="W37" s="314"/>
      <c r="X37" s="314"/>
      <c r="Y37" s="314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83" t="s">
        <v>39</v>
      </c>
      <c r="AN37" s="282">
        <v>31.3</v>
      </c>
      <c r="AO37" s="282">
        <v>17.100000000000001</v>
      </c>
      <c r="AP37" s="282">
        <v>18.7</v>
      </c>
      <c r="AQ37" s="282">
        <v>20.9</v>
      </c>
      <c r="AR37" s="282">
        <v>24.3</v>
      </c>
      <c r="AS37" s="282">
        <v>27</v>
      </c>
      <c r="AT37" s="187">
        <v>1500</v>
      </c>
      <c r="AU37" s="186">
        <f t="shared" ref="AU37:AZ37" si="19">AN37*$AT$30</f>
        <v>46950</v>
      </c>
      <c r="AV37" s="186">
        <f t="shared" si="19"/>
        <v>25650.000000000004</v>
      </c>
      <c r="AW37" s="186">
        <f t="shared" si="19"/>
        <v>28050</v>
      </c>
      <c r="AX37" s="186">
        <f t="shared" si="19"/>
        <v>31349.999999999996</v>
      </c>
      <c r="AY37" s="186">
        <f t="shared" si="19"/>
        <v>36450</v>
      </c>
      <c r="AZ37" s="186">
        <f t="shared" si="19"/>
        <v>40500</v>
      </c>
    </row>
    <row r="38" spans="1:53" ht="15" customHeight="1" x14ac:dyDescent="0.2">
      <c r="A38" s="255"/>
      <c r="B38" s="39"/>
      <c r="C38" s="112"/>
      <c r="D38" s="315"/>
      <c r="E38" s="112"/>
      <c r="F38" s="112"/>
      <c r="G38" s="112"/>
      <c r="H38" s="112"/>
      <c r="I38" s="112"/>
      <c r="J38" s="315"/>
      <c r="K38" s="234"/>
      <c r="L38" s="234"/>
      <c r="M38" s="234"/>
      <c r="N38" s="234"/>
      <c r="O38" s="112"/>
      <c r="P38" s="315"/>
      <c r="Q38" s="112"/>
      <c r="R38" s="112"/>
      <c r="S38" s="112"/>
      <c r="T38" s="112"/>
      <c r="U38" s="314"/>
      <c r="V38" s="315"/>
      <c r="W38" s="314"/>
      <c r="X38" s="314"/>
      <c r="Y38" s="314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83"/>
      <c r="AN38" s="191"/>
      <c r="AO38" s="191"/>
      <c r="AP38" s="191"/>
      <c r="AQ38" s="191"/>
      <c r="AR38" s="283"/>
      <c r="AS38" s="283"/>
      <c r="AT38" s="187" t="s">
        <v>265</v>
      </c>
      <c r="AU38" s="186">
        <f t="shared" ref="AU38:AZ38" si="20">SUM(AU35:AU37)</f>
        <v>370877.45999999996</v>
      </c>
      <c r="AV38" s="186">
        <f t="shared" si="20"/>
        <v>306001.81</v>
      </c>
      <c r="AW38" s="186">
        <f t="shared" si="20"/>
        <v>301578.5</v>
      </c>
      <c r="AX38" s="186">
        <f t="shared" si="20"/>
        <v>318088.53999999998</v>
      </c>
      <c r="AY38" s="186">
        <f t="shared" si="20"/>
        <v>315569</v>
      </c>
      <c r="AZ38" s="186">
        <f t="shared" si="20"/>
        <v>315421.64999999997</v>
      </c>
    </row>
    <row r="39" spans="1:53" ht="18.75" customHeight="1" x14ac:dyDescent="0.2">
      <c r="A39" s="255"/>
      <c r="B39" s="39"/>
      <c r="C39" s="112"/>
      <c r="D39" s="315"/>
      <c r="E39" s="112"/>
      <c r="F39" s="112"/>
      <c r="G39" s="112"/>
      <c r="H39" s="112"/>
      <c r="I39" s="112"/>
      <c r="J39" s="315"/>
      <c r="K39" s="234"/>
      <c r="L39" s="234"/>
      <c r="M39" s="234"/>
      <c r="N39" s="234"/>
      <c r="O39" s="112"/>
      <c r="P39" s="315"/>
      <c r="Q39" s="112"/>
      <c r="R39" s="112"/>
      <c r="S39" s="112"/>
      <c r="T39" s="112"/>
      <c r="U39" s="314"/>
      <c r="V39" s="315"/>
      <c r="W39" s="314"/>
      <c r="X39" s="314"/>
      <c r="Y39" s="314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83"/>
      <c r="AN39" s="191"/>
      <c r="AO39" s="191"/>
      <c r="AP39" s="186"/>
      <c r="AQ39" s="186"/>
      <c r="AR39" s="187"/>
      <c r="AS39" s="187"/>
      <c r="AT39" s="191" t="s">
        <v>266</v>
      </c>
      <c r="AU39" s="191"/>
      <c r="AV39" s="192">
        <f>AV38/AU38</f>
        <v>0.82507524183324599</v>
      </c>
      <c r="AW39" s="192">
        <f>AW38/AV38</f>
        <v>0.9855448240649296</v>
      </c>
      <c r="AX39" s="192">
        <f>AX38/AW38</f>
        <v>1.0547454145438087</v>
      </c>
      <c r="AY39" s="192">
        <f>AY38/AX38</f>
        <v>0.99207912363016915</v>
      </c>
      <c r="AZ39" s="192">
        <f>AZ38/AY38</f>
        <v>0.99953306566868094</v>
      </c>
    </row>
    <row r="40" spans="1:53" ht="18" customHeight="1" x14ac:dyDescent="0.2">
      <c r="A40" s="255"/>
      <c r="B40" s="39"/>
      <c r="C40" s="112"/>
      <c r="D40" s="315"/>
      <c r="E40" s="112"/>
      <c r="F40" s="112"/>
      <c r="G40" s="112"/>
      <c r="H40" s="112"/>
      <c r="I40" s="112"/>
      <c r="J40" s="315"/>
      <c r="K40" s="234"/>
      <c r="L40" s="234"/>
      <c r="M40" s="234"/>
      <c r="N40" s="234"/>
      <c r="O40" s="112"/>
      <c r="P40" s="315"/>
      <c r="Q40" s="112"/>
      <c r="R40" s="112"/>
      <c r="S40" s="112"/>
      <c r="T40" s="112"/>
      <c r="U40" s="314"/>
      <c r="V40" s="315"/>
      <c r="W40" s="314"/>
      <c r="X40" s="314"/>
      <c r="Y40" s="314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83"/>
      <c r="AN40" s="191"/>
      <c r="AO40" s="191"/>
      <c r="AP40" s="186"/>
      <c r="AQ40" s="186"/>
      <c r="AR40" s="187"/>
      <c r="AS40" s="187"/>
      <c r="AT40" s="191"/>
      <c r="AU40" s="191"/>
      <c r="AV40" s="192"/>
      <c r="AW40" s="192"/>
      <c r="AX40" s="192"/>
      <c r="AY40" s="192"/>
      <c r="AZ40" s="192"/>
    </row>
    <row r="41" spans="1:53" ht="11.25" customHeight="1" x14ac:dyDescent="0.2">
      <c r="A41" s="255"/>
      <c r="B41" s="39"/>
      <c r="C41" s="112"/>
      <c r="D41" s="315"/>
      <c r="E41" s="112"/>
      <c r="F41" s="112"/>
      <c r="G41" s="112"/>
      <c r="H41" s="112"/>
      <c r="I41" s="112"/>
      <c r="J41" s="315"/>
      <c r="K41" s="234"/>
      <c r="L41" s="234"/>
      <c r="M41" s="234"/>
      <c r="N41" s="234"/>
      <c r="O41" s="112"/>
      <c r="P41" s="315"/>
      <c r="Q41" s="112"/>
      <c r="R41" s="112"/>
      <c r="S41" s="112"/>
      <c r="T41" s="112"/>
      <c r="U41" s="314"/>
      <c r="V41" s="315"/>
      <c r="W41" s="314"/>
      <c r="X41" s="314"/>
      <c r="Y41" s="314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83"/>
      <c r="AN41" s="191"/>
      <c r="AO41" s="191"/>
      <c r="AP41" s="186"/>
      <c r="AQ41" s="186"/>
      <c r="AR41" s="187"/>
      <c r="AS41" s="187"/>
      <c r="AT41" s="191"/>
      <c r="AU41" s="191"/>
      <c r="AV41" s="192"/>
      <c r="AW41" s="192"/>
      <c r="AX41" s="192"/>
      <c r="AY41" s="192"/>
      <c r="AZ41" s="192"/>
    </row>
    <row r="42" spans="1:53" ht="15.75" customHeight="1" x14ac:dyDescent="0.2">
      <c r="A42" s="255"/>
      <c r="B42" s="39"/>
      <c r="C42" s="112"/>
      <c r="D42" s="315"/>
      <c r="E42" s="112"/>
      <c r="F42" s="112"/>
      <c r="G42" s="112"/>
      <c r="H42" s="112"/>
      <c r="I42" s="112"/>
      <c r="J42" s="315"/>
      <c r="K42" s="234"/>
      <c r="L42" s="234"/>
      <c r="M42" s="234"/>
      <c r="N42" s="234"/>
      <c r="O42" s="112"/>
      <c r="P42" s="315"/>
      <c r="Q42" s="112"/>
      <c r="R42" s="112"/>
      <c r="S42" s="112"/>
      <c r="T42" s="112"/>
      <c r="U42" s="314"/>
      <c r="V42" s="315"/>
      <c r="W42" s="314"/>
      <c r="X42" s="314"/>
      <c r="Y42" s="314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83"/>
      <c r="AN42" s="191"/>
      <c r="AO42" s="191"/>
      <c r="AP42" s="186"/>
      <c r="AQ42" s="186"/>
      <c r="AR42" s="187"/>
      <c r="AS42" s="187"/>
      <c r="AT42" s="191"/>
      <c r="AU42" s="191"/>
      <c r="AV42" s="192"/>
      <c r="AW42" s="192"/>
      <c r="AX42" s="192"/>
      <c r="AY42" s="192"/>
      <c r="AZ42" s="192"/>
    </row>
    <row r="43" spans="1:53" ht="31.5" customHeight="1" x14ac:dyDescent="0.2">
      <c r="A43" s="156" t="s">
        <v>185</v>
      </c>
      <c r="B43" s="146"/>
      <c r="C43" s="112">
        <v>0</v>
      </c>
      <c r="D43" s="315">
        <v>0</v>
      </c>
      <c r="E43" s="112">
        <f>D43*AW43*'Прил 3 (расчет ИФО) (2)'!Q55/100</f>
        <v>0</v>
      </c>
      <c r="F43" s="112">
        <f>E43*AX43*'Прил 3 (расчет ИФО) (2)'!R55/100</f>
        <v>0</v>
      </c>
      <c r="G43" s="112">
        <f>F43*AY43*'Прил 3 (расчет ИФО) (2)'!S55/100</f>
        <v>0</v>
      </c>
      <c r="H43" s="112">
        <f>G43*AZ43*'Прил 3 (расчет ИФО) (2)'!T55/100</f>
        <v>0</v>
      </c>
      <c r="I43" s="112"/>
      <c r="J43" s="315"/>
      <c r="K43" s="234">
        <f>J43*AW43*'Прил 3 (расчет ИФО) (2)'!Q55/100</f>
        <v>0</v>
      </c>
      <c r="L43" s="234">
        <f>K43*AX43*'Прил 3 (расчет ИФО) (2)'!R55/100</f>
        <v>0</v>
      </c>
      <c r="M43" s="234">
        <f>L43*AY43*'Прил 3 (расчет ИФО) (2)'!S55/100</f>
        <v>0</v>
      </c>
      <c r="N43" s="234">
        <f>M43*AZ43*'Прил 3 (расчет ИФО) (2)'!T55/100</f>
        <v>0</v>
      </c>
      <c r="O43" s="112">
        <v>0</v>
      </c>
      <c r="P43" s="315">
        <v>0</v>
      </c>
      <c r="Q43" s="112">
        <v>0</v>
      </c>
      <c r="R43" s="112">
        <v>0</v>
      </c>
      <c r="S43" s="112">
        <v>0</v>
      </c>
      <c r="T43" s="112">
        <v>0</v>
      </c>
      <c r="U43" s="315">
        <v>0</v>
      </c>
      <c r="V43" s="315">
        <v>0</v>
      </c>
      <c r="W43" s="315">
        <v>0</v>
      </c>
      <c r="X43" s="315">
        <v>0</v>
      </c>
      <c r="Y43" s="315">
        <v>0</v>
      </c>
      <c r="Z43" s="315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277"/>
      <c r="AN43" s="295"/>
      <c r="AO43" s="295"/>
      <c r="AP43" s="277"/>
      <c r="AQ43" s="277"/>
      <c r="AR43" s="277"/>
      <c r="AS43" s="277"/>
      <c r="AT43" s="280" t="s">
        <v>381</v>
      </c>
      <c r="AU43" s="189">
        <v>1</v>
      </c>
      <c r="AV43" s="189">
        <v>1</v>
      </c>
      <c r="AW43" s="189">
        <v>1</v>
      </c>
      <c r="AX43" s="189">
        <v>1</v>
      </c>
      <c r="AY43" s="189">
        <v>1</v>
      </c>
      <c r="AZ43" s="189">
        <v>1</v>
      </c>
      <c r="BA43" s="279"/>
    </row>
    <row r="44" spans="1:53" ht="15.75" customHeight="1" x14ac:dyDescent="0.2">
      <c r="A44" s="119" t="s">
        <v>184</v>
      </c>
      <c r="B44" s="119"/>
      <c r="C44" s="313"/>
      <c r="D44" s="315"/>
      <c r="E44" s="112"/>
      <c r="F44" s="112"/>
      <c r="G44" s="112"/>
      <c r="H44" s="112"/>
      <c r="I44" s="112"/>
      <c r="J44" s="315"/>
      <c r="K44" s="234"/>
      <c r="L44" s="234"/>
      <c r="M44" s="234"/>
      <c r="N44" s="234"/>
      <c r="O44" s="112"/>
      <c r="P44" s="315"/>
      <c r="Q44" s="112"/>
      <c r="R44" s="112"/>
      <c r="S44" s="112"/>
      <c r="T44" s="112"/>
      <c r="U44" s="314"/>
      <c r="V44" s="315"/>
      <c r="W44" s="314"/>
      <c r="X44" s="314"/>
      <c r="Y44" s="314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277"/>
      <c r="AN44" s="295"/>
      <c r="AO44" s="295"/>
      <c r="AP44" s="277"/>
      <c r="AQ44" s="277"/>
      <c r="AR44" s="277"/>
      <c r="AS44" s="277"/>
      <c r="AT44" s="193"/>
      <c r="AU44" s="193"/>
      <c r="AV44" s="278"/>
      <c r="AW44" s="278"/>
      <c r="AX44" s="278"/>
      <c r="AY44" s="278"/>
      <c r="AZ44" s="278"/>
    </row>
    <row r="45" spans="1:53" ht="15.75" customHeight="1" x14ac:dyDescent="0.2">
      <c r="A45" s="39" t="s">
        <v>260</v>
      </c>
      <c r="B45" s="39"/>
      <c r="C45" s="316"/>
      <c r="D45" s="315"/>
      <c r="E45" s="322"/>
      <c r="F45" s="322"/>
      <c r="G45" s="322"/>
      <c r="H45" s="322"/>
      <c r="I45" s="322"/>
      <c r="J45" s="468"/>
      <c r="K45" s="234"/>
      <c r="L45" s="234"/>
      <c r="M45" s="234"/>
      <c r="N45" s="234"/>
      <c r="O45" s="322"/>
      <c r="P45" s="468"/>
      <c r="Q45" s="319"/>
      <c r="R45" s="319"/>
      <c r="S45" s="323"/>
      <c r="T45" s="323"/>
      <c r="U45" s="323"/>
      <c r="V45" s="539"/>
      <c r="W45" s="252"/>
      <c r="X45" s="252"/>
      <c r="Y45" s="252"/>
      <c r="Z45" s="252"/>
      <c r="AA45" s="252"/>
      <c r="AB45" s="324"/>
      <c r="AC45" s="320"/>
      <c r="AD45" s="320"/>
      <c r="AE45" s="320"/>
      <c r="AF45" s="320"/>
      <c r="AG45" s="320"/>
      <c r="AH45" s="320"/>
      <c r="AI45" s="320"/>
      <c r="AJ45" s="316"/>
      <c r="AK45" s="316"/>
      <c r="AL45" s="325"/>
      <c r="AM45" s="233"/>
      <c r="AN45" s="296"/>
      <c r="AO45" s="295"/>
      <c r="AP45" s="183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</row>
    <row r="46" spans="1:53" ht="19.5" customHeight="1" x14ac:dyDescent="0.2">
      <c r="A46" s="500" t="s">
        <v>269</v>
      </c>
      <c r="B46" s="39" t="s">
        <v>399</v>
      </c>
      <c r="C46" s="112">
        <v>0</v>
      </c>
      <c r="D46" s="315">
        <v>0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468">
        <v>0</v>
      </c>
      <c r="K46" s="234">
        <v>0</v>
      </c>
      <c r="L46" s="234">
        <v>0</v>
      </c>
      <c r="M46" s="234">
        <v>0</v>
      </c>
      <c r="N46" s="234">
        <v>0</v>
      </c>
      <c r="O46" s="322">
        <v>0</v>
      </c>
      <c r="P46" s="468">
        <v>0</v>
      </c>
      <c r="Q46" s="319">
        <v>0</v>
      </c>
      <c r="R46" s="317">
        <v>0</v>
      </c>
      <c r="S46" s="323">
        <v>0</v>
      </c>
      <c r="T46" s="323">
        <v>0</v>
      </c>
      <c r="U46" s="323">
        <v>0</v>
      </c>
      <c r="V46" s="539">
        <v>0</v>
      </c>
      <c r="W46" s="323">
        <v>0</v>
      </c>
      <c r="X46" s="323">
        <v>0</v>
      </c>
      <c r="Y46" s="323">
        <v>0</v>
      </c>
      <c r="Z46" s="323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320">
        <v>0</v>
      </c>
      <c r="AH46" s="320">
        <v>0</v>
      </c>
      <c r="AI46" s="112">
        <v>0</v>
      </c>
      <c r="AJ46" s="112">
        <v>0</v>
      </c>
      <c r="AK46" s="112">
        <v>0</v>
      </c>
      <c r="AL46" s="112">
        <v>0</v>
      </c>
      <c r="AM46" s="183" t="s">
        <v>270</v>
      </c>
      <c r="AN46" s="284">
        <v>2016</v>
      </c>
      <c r="AO46" s="284">
        <v>2017</v>
      </c>
      <c r="AP46" s="184">
        <v>2018</v>
      </c>
      <c r="AQ46" s="184">
        <v>2019</v>
      </c>
      <c r="AR46" s="184">
        <v>2020</v>
      </c>
      <c r="AS46" s="184">
        <v>2021</v>
      </c>
      <c r="AT46" s="185" t="s">
        <v>264</v>
      </c>
      <c r="AU46" s="184">
        <v>2016</v>
      </c>
      <c r="AV46" s="184">
        <v>2017</v>
      </c>
      <c r="AW46" s="184">
        <v>2018</v>
      </c>
      <c r="AX46" s="184">
        <v>2019</v>
      </c>
      <c r="AY46" s="184">
        <v>2020</v>
      </c>
      <c r="AZ46" s="184">
        <v>2021</v>
      </c>
    </row>
    <row r="47" spans="1:53" ht="18.75" customHeight="1" x14ac:dyDescent="0.2">
      <c r="A47" s="39" t="s">
        <v>260</v>
      </c>
      <c r="B47" s="39"/>
      <c r="C47" s="112"/>
      <c r="D47" s="315">
        <v>0</v>
      </c>
      <c r="E47" s="322">
        <f>D47*AW50*AW43</f>
        <v>0</v>
      </c>
      <c r="F47" s="322">
        <f>E47*AX50*AX43</f>
        <v>0</v>
      </c>
      <c r="G47" s="322">
        <f>F47*AY50*AY43</f>
        <v>0</v>
      </c>
      <c r="H47" s="322">
        <f>G47*AZ50*AZ43</f>
        <v>0</v>
      </c>
      <c r="I47" s="322"/>
      <c r="J47" s="468">
        <v>0</v>
      </c>
      <c r="K47" s="234">
        <v>0</v>
      </c>
      <c r="L47" s="234">
        <v>0</v>
      </c>
      <c r="M47" s="234">
        <v>0</v>
      </c>
      <c r="N47" s="234">
        <v>0</v>
      </c>
      <c r="O47" s="322"/>
      <c r="P47" s="468">
        <v>0</v>
      </c>
      <c r="Q47" s="319">
        <v>0</v>
      </c>
      <c r="R47" s="319">
        <v>0</v>
      </c>
      <c r="S47" s="319">
        <v>0</v>
      </c>
      <c r="T47" s="319">
        <f>$P$48*N47</f>
        <v>0</v>
      </c>
      <c r="U47" s="326"/>
      <c r="V47" s="540"/>
      <c r="W47" s="252"/>
      <c r="X47" s="252"/>
      <c r="Y47" s="252"/>
      <c r="Z47" s="252"/>
      <c r="AA47" s="252"/>
      <c r="AB47" s="324"/>
      <c r="AC47" s="320"/>
      <c r="AD47" s="320"/>
      <c r="AE47" s="320"/>
      <c r="AF47" s="320"/>
      <c r="AG47" s="320"/>
      <c r="AH47" s="320"/>
      <c r="AI47" s="320"/>
      <c r="AJ47" s="316"/>
      <c r="AK47" s="316"/>
      <c r="AL47" s="325"/>
      <c r="AM47" s="183" t="s">
        <v>271</v>
      </c>
      <c r="AN47" s="191">
        <v>0</v>
      </c>
      <c r="AO47" s="191">
        <v>0</v>
      </c>
      <c r="AP47" s="186">
        <v>0</v>
      </c>
      <c r="AQ47" s="186">
        <v>0</v>
      </c>
      <c r="AR47" s="187">
        <v>0</v>
      </c>
      <c r="AS47" s="194">
        <v>0</v>
      </c>
      <c r="AT47" s="305">
        <v>1340.39</v>
      </c>
      <c r="AU47" s="195">
        <v>0</v>
      </c>
      <c r="AV47" s="195">
        <f t="shared" ref="AV47:AZ47" si="21">$AT$47*AO47</f>
        <v>0</v>
      </c>
      <c r="AW47" s="195">
        <f t="shared" si="21"/>
        <v>0</v>
      </c>
      <c r="AX47" s="195">
        <f t="shared" si="21"/>
        <v>0</v>
      </c>
      <c r="AY47" s="195">
        <f t="shared" si="21"/>
        <v>0</v>
      </c>
      <c r="AZ47" s="195">
        <f t="shared" si="21"/>
        <v>0</v>
      </c>
    </row>
    <row r="48" spans="1:53" ht="23.25" customHeight="1" x14ac:dyDescent="0.2">
      <c r="A48" s="39" t="s">
        <v>261</v>
      </c>
      <c r="B48" s="39"/>
      <c r="C48" s="112"/>
      <c r="D48" s="315"/>
      <c r="E48" s="322"/>
      <c r="F48" s="322"/>
      <c r="G48" s="322"/>
      <c r="H48" s="322"/>
      <c r="I48" s="322"/>
      <c r="J48" s="468"/>
      <c r="K48" s="234"/>
      <c r="L48" s="234"/>
      <c r="M48" s="234"/>
      <c r="N48" s="234"/>
      <c r="O48" s="322"/>
      <c r="P48" s="468">
        <v>0</v>
      </c>
      <c r="Q48" s="317"/>
      <c r="R48" s="317"/>
      <c r="S48" s="326"/>
      <c r="T48" s="326"/>
      <c r="U48" s="326"/>
      <c r="V48" s="540"/>
      <c r="W48" s="252"/>
      <c r="X48" s="252"/>
      <c r="Y48" s="252"/>
      <c r="Z48" s="252"/>
      <c r="AA48" s="252"/>
      <c r="AB48" s="324"/>
      <c r="AC48" s="320"/>
      <c r="AD48" s="320"/>
      <c r="AE48" s="320"/>
      <c r="AF48" s="320"/>
      <c r="AG48" s="320"/>
      <c r="AH48" s="320"/>
      <c r="AI48" s="320"/>
      <c r="AJ48" s="316"/>
      <c r="AK48" s="316"/>
      <c r="AL48" s="325"/>
      <c r="AM48" s="183" t="s">
        <v>272</v>
      </c>
      <c r="AN48" s="191">
        <v>0</v>
      </c>
      <c r="AO48" s="191">
        <v>0</v>
      </c>
      <c r="AP48" s="186">
        <v>0</v>
      </c>
      <c r="AQ48" s="186">
        <v>0</v>
      </c>
      <c r="AR48" s="187">
        <v>9</v>
      </c>
      <c r="AS48" s="194">
        <v>0</v>
      </c>
      <c r="AT48" s="305">
        <v>5814.27</v>
      </c>
      <c r="AU48" s="195">
        <v>0</v>
      </c>
      <c r="AV48" s="195">
        <f t="shared" ref="AV48:AZ48" si="22">$AT$48*AO48</f>
        <v>0</v>
      </c>
      <c r="AW48" s="195">
        <f t="shared" si="22"/>
        <v>0</v>
      </c>
      <c r="AX48" s="195">
        <f t="shared" si="22"/>
        <v>0</v>
      </c>
      <c r="AY48" s="195">
        <v>0</v>
      </c>
      <c r="AZ48" s="195">
        <f t="shared" si="22"/>
        <v>0</v>
      </c>
    </row>
    <row r="49" spans="1:53" ht="18" customHeight="1" x14ac:dyDescent="0.2">
      <c r="A49" s="39"/>
      <c r="B49" s="39"/>
      <c r="C49" s="112"/>
      <c r="D49" s="315"/>
      <c r="E49" s="322"/>
      <c r="F49" s="322"/>
      <c r="G49" s="322"/>
      <c r="H49" s="322"/>
      <c r="I49" s="322"/>
      <c r="J49" s="468"/>
      <c r="K49" s="234"/>
      <c r="L49" s="234"/>
      <c r="M49" s="234"/>
      <c r="N49" s="234"/>
      <c r="O49" s="322"/>
      <c r="P49" s="468"/>
      <c r="Q49" s="317"/>
      <c r="R49" s="327"/>
      <c r="S49" s="327"/>
      <c r="T49" s="327"/>
      <c r="U49" s="327"/>
      <c r="V49" s="539"/>
      <c r="W49" s="252"/>
      <c r="X49" s="252"/>
      <c r="Y49" s="252"/>
      <c r="Z49" s="252"/>
      <c r="AA49" s="252"/>
      <c r="AB49" s="324"/>
      <c r="AC49" s="320"/>
      <c r="AD49" s="320"/>
      <c r="AE49" s="320"/>
      <c r="AF49" s="320"/>
      <c r="AG49" s="320"/>
      <c r="AH49" s="320"/>
      <c r="AI49" s="320"/>
      <c r="AJ49" s="316"/>
      <c r="AK49" s="316"/>
      <c r="AL49" s="325"/>
      <c r="AM49" s="183" t="s">
        <v>273</v>
      </c>
      <c r="AN49" s="298"/>
      <c r="AO49" s="297"/>
      <c r="AP49" s="185"/>
      <c r="AQ49" s="185"/>
      <c r="AR49" s="194"/>
      <c r="AS49" s="194"/>
      <c r="AT49" s="187" t="s">
        <v>265</v>
      </c>
      <c r="AU49" s="299">
        <f t="shared" ref="AU49:AZ49" si="23">AU47+AU48</f>
        <v>0</v>
      </c>
      <c r="AV49" s="299">
        <f t="shared" si="23"/>
        <v>0</v>
      </c>
      <c r="AW49" s="299">
        <f t="shared" si="23"/>
        <v>0</v>
      </c>
      <c r="AX49" s="299">
        <f t="shared" si="23"/>
        <v>0</v>
      </c>
      <c r="AY49" s="299">
        <f t="shared" si="23"/>
        <v>0</v>
      </c>
      <c r="AZ49" s="299">
        <f t="shared" si="23"/>
        <v>0</v>
      </c>
    </row>
    <row r="50" spans="1:53" ht="21" customHeight="1" x14ac:dyDescent="0.2">
      <c r="A50" s="39"/>
      <c r="B50" s="39"/>
      <c r="C50" s="112"/>
      <c r="D50" s="315"/>
      <c r="E50" s="322"/>
      <c r="F50" s="322"/>
      <c r="G50" s="322"/>
      <c r="H50" s="322"/>
      <c r="I50" s="322"/>
      <c r="J50" s="468"/>
      <c r="K50" s="234"/>
      <c r="L50" s="234"/>
      <c r="M50" s="234"/>
      <c r="N50" s="234"/>
      <c r="O50" s="322"/>
      <c r="P50" s="468"/>
      <c r="Q50" s="317"/>
      <c r="R50" s="327"/>
      <c r="S50" s="327"/>
      <c r="T50" s="327"/>
      <c r="U50" s="327"/>
      <c r="V50" s="539"/>
      <c r="W50" s="252"/>
      <c r="X50" s="252"/>
      <c r="Y50" s="252"/>
      <c r="Z50" s="252"/>
      <c r="AA50" s="252"/>
      <c r="AB50" s="324"/>
      <c r="AC50" s="320"/>
      <c r="AD50" s="320"/>
      <c r="AE50" s="320"/>
      <c r="AF50" s="320"/>
      <c r="AG50" s="320"/>
      <c r="AH50" s="320"/>
      <c r="AI50" s="320"/>
      <c r="AJ50" s="316"/>
      <c r="AK50" s="316"/>
      <c r="AL50" s="325"/>
      <c r="AM50" s="183" t="s">
        <v>274</v>
      </c>
      <c r="AN50" s="196"/>
      <c r="AO50" s="185"/>
      <c r="AP50" s="185"/>
      <c r="AQ50" s="185"/>
      <c r="AR50" s="194"/>
      <c r="AS50" s="194"/>
      <c r="AT50" s="191" t="s">
        <v>266</v>
      </c>
      <c r="AU50" s="191"/>
      <c r="AV50" s="192">
        <v>0</v>
      </c>
      <c r="AW50" s="192">
        <v>0</v>
      </c>
      <c r="AX50" s="192">
        <v>0</v>
      </c>
      <c r="AY50" s="192">
        <v>0</v>
      </c>
      <c r="AZ50" s="192">
        <v>0</v>
      </c>
    </row>
    <row r="51" spans="1:53" ht="18.75" customHeight="1" x14ac:dyDescent="0.2">
      <c r="A51" s="39"/>
      <c r="B51" s="39"/>
      <c r="C51" s="112"/>
      <c r="D51" s="315"/>
      <c r="E51" s="322"/>
      <c r="F51" s="322"/>
      <c r="G51" s="322"/>
      <c r="H51" s="322"/>
      <c r="I51" s="322"/>
      <c r="J51" s="468"/>
      <c r="K51" s="234"/>
      <c r="L51" s="234"/>
      <c r="M51" s="234"/>
      <c r="N51" s="234"/>
      <c r="O51" s="322"/>
      <c r="P51" s="468"/>
      <c r="Q51" s="317"/>
      <c r="R51" s="327"/>
      <c r="S51" s="327"/>
      <c r="T51" s="327"/>
      <c r="U51" s="327"/>
      <c r="V51" s="539"/>
      <c r="W51" s="252"/>
      <c r="X51" s="252"/>
      <c r="Y51" s="252"/>
      <c r="Z51" s="252"/>
      <c r="AA51" s="252"/>
      <c r="AB51" s="324"/>
      <c r="AC51" s="320"/>
      <c r="AD51" s="320"/>
      <c r="AE51" s="320"/>
      <c r="AF51" s="320"/>
      <c r="AG51" s="320"/>
      <c r="AH51" s="320"/>
      <c r="AI51" s="320"/>
      <c r="AJ51" s="316"/>
      <c r="AK51" s="316"/>
      <c r="AL51" s="325"/>
      <c r="AM51" s="183" t="s">
        <v>275</v>
      </c>
      <c r="AN51" s="184"/>
      <c r="AO51" s="185"/>
      <c r="AP51" s="185"/>
      <c r="AQ51" s="185"/>
      <c r="AR51" s="194"/>
      <c r="AS51" s="194"/>
      <c r="AT51" s="185"/>
      <c r="AU51" s="195"/>
      <c r="AV51" s="195"/>
      <c r="AW51" s="195"/>
      <c r="AX51" s="195"/>
      <c r="AY51" s="195"/>
      <c r="AZ51" s="195"/>
    </row>
    <row r="52" spans="1:53" ht="15.75" customHeight="1" x14ac:dyDescent="0.2">
      <c r="A52" s="39"/>
      <c r="B52" s="39"/>
      <c r="C52" s="112"/>
      <c r="D52" s="315"/>
      <c r="E52" s="322"/>
      <c r="F52" s="322"/>
      <c r="G52" s="322"/>
      <c r="H52" s="322"/>
      <c r="I52" s="322"/>
      <c r="J52" s="468"/>
      <c r="K52" s="234"/>
      <c r="L52" s="234"/>
      <c r="M52" s="234"/>
      <c r="N52" s="234"/>
      <c r="O52" s="322"/>
      <c r="P52" s="468"/>
      <c r="Q52" s="317"/>
      <c r="R52" s="327"/>
      <c r="S52" s="327"/>
      <c r="T52" s="327"/>
      <c r="U52" s="327"/>
      <c r="V52" s="539"/>
      <c r="W52" s="252"/>
      <c r="X52" s="252"/>
      <c r="Y52" s="252"/>
      <c r="Z52" s="252"/>
      <c r="AA52" s="252"/>
      <c r="AB52" s="324"/>
      <c r="AC52" s="320"/>
      <c r="AD52" s="320"/>
      <c r="AE52" s="320"/>
      <c r="AF52" s="320"/>
      <c r="AG52" s="320"/>
      <c r="AH52" s="320"/>
      <c r="AI52" s="320"/>
      <c r="AJ52" s="316"/>
      <c r="AK52" s="316"/>
      <c r="AL52" s="325"/>
      <c r="AM52" s="183"/>
      <c r="AN52" s="184"/>
      <c r="AO52" s="185"/>
      <c r="AP52" s="185"/>
      <c r="AQ52" s="185"/>
      <c r="AR52" s="194"/>
      <c r="AS52" s="194"/>
      <c r="AT52" s="185"/>
      <c r="AU52" s="197"/>
      <c r="AV52" s="198"/>
      <c r="AW52" s="198"/>
      <c r="AX52" s="198"/>
      <c r="AY52" s="198"/>
      <c r="AZ52" s="198"/>
    </row>
    <row r="53" spans="1:53" ht="15.75" customHeight="1" x14ac:dyDescent="0.2">
      <c r="A53" s="39" t="s">
        <v>396</v>
      </c>
      <c r="B53" s="39" t="s">
        <v>400</v>
      </c>
      <c r="C53" s="112">
        <v>0</v>
      </c>
      <c r="D53" s="315">
        <v>0</v>
      </c>
      <c r="E53" s="322">
        <v>0</v>
      </c>
      <c r="F53" s="322">
        <v>0</v>
      </c>
      <c r="G53" s="322">
        <v>0</v>
      </c>
      <c r="H53" s="322">
        <v>0</v>
      </c>
      <c r="I53" s="322">
        <v>0</v>
      </c>
      <c r="J53" s="468">
        <v>0</v>
      </c>
      <c r="K53" s="234">
        <v>0</v>
      </c>
      <c r="L53" s="234">
        <v>0</v>
      </c>
      <c r="M53" s="234">
        <v>0</v>
      </c>
      <c r="N53" s="234">
        <v>0</v>
      </c>
      <c r="O53" s="322">
        <v>0</v>
      </c>
      <c r="P53" s="468">
        <v>0</v>
      </c>
      <c r="Q53" s="317">
        <v>0</v>
      </c>
      <c r="R53" s="327">
        <v>0</v>
      </c>
      <c r="S53" s="327">
        <v>0</v>
      </c>
      <c r="T53" s="327">
        <v>0</v>
      </c>
      <c r="U53" s="485">
        <v>0</v>
      </c>
      <c r="V53" s="541">
        <v>0</v>
      </c>
      <c r="W53" s="323">
        <v>0</v>
      </c>
      <c r="X53" s="323">
        <v>0</v>
      </c>
      <c r="Y53" s="323">
        <v>0</v>
      </c>
      <c r="Z53" s="323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320">
        <v>0</v>
      </c>
      <c r="AH53" s="320">
        <v>0</v>
      </c>
      <c r="AI53" s="112">
        <v>0</v>
      </c>
      <c r="AJ53" s="112">
        <v>0</v>
      </c>
      <c r="AK53" s="112">
        <v>0</v>
      </c>
      <c r="AL53" s="112">
        <v>0</v>
      </c>
      <c r="AM53" s="183" t="s">
        <v>395</v>
      </c>
      <c r="AN53" s="184">
        <v>2016</v>
      </c>
      <c r="AO53" s="184">
        <v>2017</v>
      </c>
      <c r="AP53" s="184">
        <v>2018</v>
      </c>
      <c r="AQ53" s="184">
        <v>2019</v>
      </c>
      <c r="AR53" s="184">
        <v>2020</v>
      </c>
      <c r="AS53" s="184">
        <v>2021</v>
      </c>
      <c r="AT53" s="185" t="s">
        <v>264</v>
      </c>
      <c r="AU53" s="184">
        <v>2016</v>
      </c>
      <c r="AV53" s="184">
        <v>2017</v>
      </c>
      <c r="AW53" s="184">
        <v>2018</v>
      </c>
      <c r="AX53" s="184">
        <v>2019</v>
      </c>
      <c r="AY53" s="184">
        <v>2020</v>
      </c>
      <c r="AZ53" s="184">
        <v>2021</v>
      </c>
    </row>
    <row r="54" spans="1:53" ht="19.5" customHeight="1" x14ac:dyDescent="0.2">
      <c r="A54" s="39" t="s">
        <v>260</v>
      </c>
      <c r="B54" s="39"/>
      <c r="C54" s="112">
        <v>0</v>
      </c>
      <c r="D54" s="315">
        <v>0</v>
      </c>
      <c r="E54" s="322">
        <f>D54*AW57*AW43</f>
        <v>0</v>
      </c>
      <c r="F54" s="322">
        <f>E54*AX57*AX43</f>
        <v>0</v>
      </c>
      <c r="G54" s="322">
        <f>F54*AY57*AY43</f>
        <v>0</v>
      </c>
      <c r="H54" s="322">
        <f>G54*AZ57*AZ43</f>
        <v>0</v>
      </c>
      <c r="I54" s="322"/>
      <c r="J54" s="468">
        <v>0</v>
      </c>
      <c r="K54" s="234">
        <v>0</v>
      </c>
      <c r="L54" s="234">
        <f>K54*AX57*AX43</f>
        <v>0</v>
      </c>
      <c r="M54" s="234">
        <f>L54*AY57*AY43</f>
        <v>0</v>
      </c>
      <c r="N54" s="234">
        <f>M54*AZ57*AZ43</f>
        <v>0</v>
      </c>
      <c r="O54" s="322"/>
      <c r="P54" s="468">
        <v>0</v>
      </c>
      <c r="Q54" s="319">
        <v>0</v>
      </c>
      <c r="R54" s="319">
        <v>0</v>
      </c>
      <c r="S54" s="319">
        <v>0</v>
      </c>
      <c r="T54" s="319">
        <v>0</v>
      </c>
      <c r="U54" s="327"/>
      <c r="V54" s="539"/>
      <c r="W54" s="252"/>
      <c r="X54" s="252"/>
      <c r="Y54" s="252"/>
      <c r="Z54" s="252"/>
      <c r="AA54" s="252"/>
      <c r="AB54" s="324"/>
      <c r="AC54" s="320"/>
      <c r="AD54" s="320"/>
      <c r="AE54" s="320"/>
      <c r="AF54" s="320"/>
      <c r="AG54" s="320"/>
      <c r="AH54" s="320"/>
      <c r="AI54" s="320"/>
      <c r="AJ54" s="316"/>
      <c r="AK54" s="316"/>
      <c r="AL54" s="325"/>
      <c r="AM54" s="183" t="s">
        <v>276</v>
      </c>
      <c r="AN54" s="186">
        <v>0</v>
      </c>
      <c r="AO54" s="186">
        <v>0</v>
      </c>
      <c r="AP54" s="186">
        <v>0</v>
      </c>
      <c r="AQ54" s="186">
        <v>0</v>
      </c>
      <c r="AR54" s="186">
        <v>0</v>
      </c>
      <c r="AS54" s="186">
        <v>0</v>
      </c>
      <c r="AT54" s="191">
        <v>1340.39</v>
      </c>
      <c r="AU54" s="290">
        <f t="shared" ref="AU54:AZ54" si="24">$AT$54*AN54</f>
        <v>0</v>
      </c>
      <c r="AV54" s="290">
        <f t="shared" si="24"/>
        <v>0</v>
      </c>
      <c r="AW54" s="290">
        <f t="shared" si="24"/>
        <v>0</v>
      </c>
      <c r="AX54" s="290">
        <f t="shared" si="24"/>
        <v>0</v>
      </c>
      <c r="AY54" s="290">
        <f t="shared" si="24"/>
        <v>0</v>
      </c>
      <c r="AZ54" s="290">
        <f t="shared" si="24"/>
        <v>0</v>
      </c>
    </row>
    <row r="55" spans="1:53" ht="12.75" customHeight="1" x14ac:dyDescent="0.2">
      <c r="A55" s="39" t="s">
        <v>261</v>
      </c>
      <c r="B55" s="39"/>
      <c r="C55" s="112"/>
      <c r="D55" s="315"/>
      <c r="E55" s="322"/>
      <c r="F55" s="322"/>
      <c r="G55" s="322"/>
      <c r="H55" s="322"/>
      <c r="I55" s="322"/>
      <c r="J55" s="468"/>
      <c r="K55" s="234"/>
      <c r="L55" s="234"/>
      <c r="M55" s="234"/>
      <c r="N55" s="234"/>
      <c r="O55" s="322"/>
      <c r="P55" s="527">
        <v>0</v>
      </c>
      <c r="Q55" s="317"/>
      <c r="R55" s="327"/>
      <c r="S55" s="327"/>
      <c r="T55" s="327"/>
      <c r="U55" s="327"/>
      <c r="V55" s="539"/>
      <c r="W55" s="252"/>
      <c r="X55" s="252"/>
      <c r="Y55" s="252"/>
      <c r="Z55" s="252"/>
      <c r="AA55" s="252"/>
      <c r="AB55" s="324"/>
      <c r="AC55" s="320"/>
      <c r="AD55" s="320"/>
      <c r="AE55" s="320"/>
      <c r="AF55" s="320"/>
      <c r="AG55" s="320"/>
      <c r="AH55" s="320"/>
      <c r="AI55" s="320"/>
      <c r="AJ55" s="316"/>
      <c r="AK55" s="316"/>
      <c r="AL55" s="325"/>
      <c r="AM55" s="183"/>
      <c r="AN55" s="183"/>
      <c r="AO55" s="186"/>
      <c r="AP55" s="186"/>
      <c r="AQ55" s="186"/>
      <c r="AR55" s="187"/>
      <c r="AS55" s="187"/>
      <c r="AT55" s="186"/>
      <c r="AU55" s="290"/>
      <c r="AV55" s="290"/>
      <c r="AW55" s="290"/>
      <c r="AX55" s="290"/>
      <c r="AY55" s="290"/>
      <c r="AZ55" s="290"/>
    </row>
    <row r="56" spans="1:53" ht="16.5" customHeight="1" x14ac:dyDescent="0.2">
      <c r="A56" s="39"/>
      <c r="B56" s="39"/>
      <c r="C56" s="112"/>
      <c r="D56" s="315"/>
      <c r="E56" s="322"/>
      <c r="F56" s="322"/>
      <c r="G56" s="322"/>
      <c r="H56" s="322"/>
      <c r="I56" s="322"/>
      <c r="J56" s="468"/>
      <c r="K56" s="234"/>
      <c r="L56" s="234"/>
      <c r="M56" s="234"/>
      <c r="N56" s="234"/>
      <c r="O56" s="322"/>
      <c r="P56" s="468"/>
      <c r="Q56" s="317"/>
      <c r="R56" s="329"/>
      <c r="S56" s="330"/>
      <c r="T56" s="330"/>
      <c r="U56" s="331"/>
      <c r="V56" s="539"/>
      <c r="W56" s="252"/>
      <c r="X56" s="252"/>
      <c r="Y56" s="252"/>
      <c r="Z56" s="252"/>
      <c r="AA56" s="252"/>
      <c r="AB56" s="324"/>
      <c r="AC56" s="320"/>
      <c r="AD56" s="320"/>
      <c r="AE56" s="320"/>
      <c r="AF56" s="320"/>
      <c r="AG56" s="320"/>
      <c r="AH56" s="320"/>
      <c r="AI56" s="320"/>
      <c r="AJ56" s="316"/>
      <c r="AK56" s="316"/>
      <c r="AL56" s="325"/>
      <c r="AM56" s="183"/>
      <c r="AN56" s="183"/>
      <c r="AO56" s="186"/>
      <c r="AP56" s="186"/>
      <c r="AQ56" s="186"/>
      <c r="AR56" s="186"/>
      <c r="AS56" s="186"/>
      <c r="AT56" s="186" t="s">
        <v>277</v>
      </c>
      <c r="AU56" s="290">
        <f t="shared" ref="AU56:AZ56" si="25">SUM(AU54:AU55)</f>
        <v>0</v>
      </c>
      <c r="AV56" s="290">
        <f t="shared" si="25"/>
        <v>0</v>
      </c>
      <c r="AW56" s="290">
        <f t="shared" si="25"/>
        <v>0</v>
      </c>
      <c r="AX56" s="290">
        <f t="shared" si="25"/>
        <v>0</v>
      </c>
      <c r="AY56" s="290">
        <f t="shared" si="25"/>
        <v>0</v>
      </c>
      <c r="AZ56" s="290">
        <f t="shared" si="25"/>
        <v>0</v>
      </c>
    </row>
    <row r="57" spans="1:53" ht="14.25" customHeight="1" x14ac:dyDescent="0.2">
      <c r="A57" s="39"/>
      <c r="B57" s="39"/>
      <c r="C57" s="112"/>
      <c r="D57" s="315"/>
      <c r="E57" s="322"/>
      <c r="F57" s="322"/>
      <c r="G57" s="322"/>
      <c r="H57" s="322"/>
      <c r="I57" s="322"/>
      <c r="J57" s="468"/>
      <c r="K57" s="234"/>
      <c r="L57" s="234"/>
      <c r="M57" s="234"/>
      <c r="N57" s="234"/>
      <c r="O57" s="322"/>
      <c r="P57" s="468"/>
      <c r="Q57" s="317"/>
      <c r="R57" s="327"/>
      <c r="S57" s="327"/>
      <c r="T57" s="327"/>
      <c r="U57" s="327"/>
      <c r="V57" s="539"/>
      <c r="W57" s="252"/>
      <c r="X57" s="252"/>
      <c r="Y57" s="252"/>
      <c r="Z57" s="252"/>
      <c r="AA57" s="252"/>
      <c r="AB57" s="324"/>
      <c r="AC57" s="320"/>
      <c r="AD57" s="320"/>
      <c r="AE57" s="320"/>
      <c r="AF57" s="320"/>
      <c r="AG57" s="320"/>
      <c r="AH57" s="320"/>
      <c r="AI57" s="320"/>
      <c r="AJ57" s="316"/>
      <c r="AK57" s="316"/>
      <c r="AL57" s="325"/>
      <c r="AM57" s="183"/>
      <c r="AN57" s="183"/>
      <c r="AO57" s="186"/>
      <c r="AP57" s="186"/>
      <c r="AQ57" s="186"/>
      <c r="AR57" s="186"/>
      <c r="AS57" s="186"/>
      <c r="AT57" s="186"/>
      <c r="AU57" s="300" t="s">
        <v>266</v>
      </c>
      <c r="AV57" s="301">
        <v>0</v>
      </c>
      <c r="AW57" s="301">
        <v>0</v>
      </c>
      <c r="AX57" s="301">
        <v>0</v>
      </c>
      <c r="AY57" s="301">
        <v>0</v>
      </c>
      <c r="AZ57" s="301">
        <v>0</v>
      </c>
    </row>
    <row r="58" spans="1:53" ht="15" customHeight="1" x14ac:dyDescent="0.2">
      <c r="A58" s="39"/>
      <c r="B58" s="39"/>
      <c r="C58" s="112"/>
      <c r="D58" s="315"/>
      <c r="E58" s="322"/>
      <c r="F58" s="322"/>
      <c r="G58" s="322"/>
      <c r="H58" s="322"/>
      <c r="I58" s="322"/>
      <c r="J58" s="468"/>
      <c r="K58" s="234"/>
      <c r="L58" s="234"/>
      <c r="M58" s="234"/>
      <c r="N58" s="234"/>
      <c r="O58" s="322"/>
      <c r="P58" s="468"/>
      <c r="Q58" s="317"/>
      <c r="R58" s="327"/>
      <c r="S58" s="327"/>
      <c r="T58" s="327"/>
      <c r="U58" s="327"/>
      <c r="V58" s="539"/>
      <c r="W58" s="252"/>
      <c r="X58" s="252"/>
      <c r="Y58" s="252"/>
      <c r="Z58" s="252"/>
      <c r="AA58" s="252"/>
      <c r="AB58" s="324"/>
      <c r="AC58" s="320"/>
      <c r="AD58" s="320"/>
      <c r="AE58" s="320"/>
      <c r="AF58" s="320"/>
      <c r="AG58" s="320"/>
      <c r="AH58" s="320"/>
      <c r="AI58" s="320"/>
      <c r="AJ58" s="316"/>
      <c r="AK58" s="316"/>
      <c r="AL58" s="325"/>
      <c r="AM58" s="183"/>
      <c r="AN58" s="184"/>
      <c r="AO58" s="185"/>
      <c r="AP58" s="185"/>
      <c r="AQ58" s="185"/>
      <c r="AR58" s="194"/>
      <c r="AS58" s="194"/>
      <c r="AT58" s="185"/>
      <c r="AU58" s="184"/>
      <c r="AV58" s="185"/>
      <c r="AW58" s="185"/>
      <c r="AX58" s="185"/>
      <c r="AY58" s="194"/>
      <c r="AZ58" s="194"/>
    </row>
    <row r="59" spans="1:53" ht="12" customHeight="1" x14ac:dyDescent="0.2">
      <c r="A59" s="500" t="s">
        <v>341</v>
      </c>
      <c r="B59" s="39"/>
      <c r="C59" s="112">
        <v>0</v>
      </c>
      <c r="D59" s="315">
        <v>0</v>
      </c>
      <c r="E59" s="322">
        <v>0</v>
      </c>
      <c r="F59" s="322">
        <v>0</v>
      </c>
      <c r="G59" s="322">
        <v>0</v>
      </c>
      <c r="H59" s="316">
        <v>0</v>
      </c>
      <c r="I59" s="322">
        <v>0</v>
      </c>
      <c r="J59" s="468">
        <v>0</v>
      </c>
      <c r="K59" s="234">
        <v>0</v>
      </c>
      <c r="L59" s="234">
        <v>0</v>
      </c>
      <c r="M59" s="234">
        <v>0</v>
      </c>
      <c r="N59" s="234">
        <v>0</v>
      </c>
      <c r="O59" s="322">
        <v>0</v>
      </c>
      <c r="P59" s="468">
        <v>0</v>
      </c>
      <c r="Q59" s="351">
        <v>0</v>
      </c>
      <c r="R59" s="411">
        <v>0</v>
      </c>
      <c r="S59" s="411">
        <v>0</v>
      </c>
      <c r="T59" s="411">
        <v>0</v>
      </c>
      <c r="U59" s="323">
        <v>0</v>
      </c>
      <c r="V59" s="539">
        <v>0</v>
      </c>
      <c r="W59" s="252">
        <v>0</v>
      </c>
      <c r="X59" s="252">
        <v>0</v>
      </c>
      <c r="Y59" s="252">
        <v>0</v>
      </c>
      <c r="Z59" s="25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332">
        <v>0</v>
      </c>
      <c r="AH59" s="332">
        <v>0</v>
      </c>
      <c r="AI59" s="112">
        <v>0</v>
      </c>
      <c r="AJ59" s="112">
        <v>0</v>
      </c>
      <c r="AK59" s="112">
        <v>0</v>
      </c>
      <c r="AL59" s="112">
        <v>0</v>
      </c>
      <c r="AM59" s="183" t="s">
        <v>387</v>
      </c>
      <c r="AN59" s="184">
        <v>2016</v>
      </c>
      <c r="AO59" s="184">
        <v>2017</v>
      </c>
      <c r="AP59" s="184">
        <v>2018</v>
      </c>
      <c r="AQ59" s="184">
        <v>2019</v>
      </c>
      <c r="AR59" s="184">
        <v>2020</v>
      </c>
      <c r="AS59" s="184">
        <v>2021</v>
      </c>
      <c r="AT59" s="185" t="s">
        <v>264</v>
      </c>
      <c r="AU59" s="184">
        <v>2016</v>
      </c>
      <c r="AV59" s="184">
        <v>2017</v>
      </c>
      <c r="AW59" s="184">
        <v>2018</v>
      </c>
      <c r="AX59" s="184">
        <v>2019</v>
      </c>
      <c r="AY59" s="184">
        <v>2020</v>
      </c>
      <c r="AZ59" s="184">
        <v>2021</v>
      </c>
    </row>
    <row r="60" spans="1:53" ht="28.5" customHeight="1" x14ac:dyDescent="0.2">
      <c r="A60" s="39" t="s">
        <v>260</v>
      </c>
      <c r="B60" s="39"/>
      <c r="C60" s="316"/>
      <c r="D60" s="315">
        <v>0</v>
      </c>
      <c r="E60" s="322">
        <f>D60*AW65*AW43</f>
        <v>0</v>
      </c>
      <c r="F60" s="322">
        <f>E60*AX65*AX43</f>
        <v>0</v>
      </c>
      <c r="G60" s="322">
        <f>F60*AY65*AY43</f>
        <v>0</v>
      </c>
      <c r="H60" s="322">
        <f>G60*AZ65*AZ43</f>
        <v>0</v>
      </c>
      <c r="I60" s="322"/>
      <c r="J60" s="468">
        <v>0</v>
      </c>
      <c r="K60" s="234">
        <f>J60*AW65*AW43</f>
        <v>0</v>
      </c>
      <c r="L60" s="234">
        <f>K60*AX65*AX43</f>
        <v>0</v>
      </c>
      <c r="M60" s="234">
        <f>L60*AY65*AY43</f>
        <v>0</v>
      </c>
      <c r="N60" s="234">
        <f>M60*AZ65*AZ43</f>
        <v>0</v>
      </c>
      <c r="O60" s="322"/>
      <c r="P60" s="468">
        <v>0</v>
      </c>
      <c r="Q60" s="351">
        <v>0</v>
      </c>
      <c r="R60" s="351">
        <v>0</v>
      </c>
      <c r="S60" s="351">
        <v>0</v>
      </c>
      <c r="T60" s="351">
        <v>0</v>
      </c>
      <c r="U60" s="276"/>
      <c r="V60" s="539"/>
      <c r="W60" s="252"/>
      <c r="X60" s="252"/>
      <c r="Y60" s="252"/>
      <c r="Z60" s="252"/>
      <c r="AA60" s="252"/>
      <c r="AB60" s="324"/>
      <c r="AC60" s="320"/>
      <c r="AD60" s="320"/>
      <c r="AE60" s="320"/>
      <c r="AF60" s="320"/>
      <c r="AG60" s="320"/>
      <c r="AH60" s="320"/>
      <c r="AI60" s="320"/>
      <c r="AJ60" s="357"/>
      <c r="AK60" s="357"/>
      <c r="AL60" s="393"/>
      <c r="AM60" s="183" t="s">
        <v>392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305">
        <v>1340.39</v>
      </c>
      <c r="AU60" s="290">
        <f t="shared" ref="AU60:AZ60" si="26">$AT$60*AN60</f>
        <v>0</v>
      </c>
      <c r="AV60" s="290">
        <f t="shared" si="26"/>
        <v>0</v>
      </c>
      <c r="AW60" s="290">
        <f t="shared" si="26"/>
        <v>0</v>
      </c>
      <c r="AX60" s="290">
        <f t="shared" si="26"/>
        <v>0</v>
      </c>
      <c r="AY60" s="290">
        <f t="shared" si="26"/>
        <v>0</v>
      </c>
      <c r="AZ60" s="290">
        <f t="shared" si="26"/>
        <v>0</v>
      </c>
      <c r="BA60" s="302"/>
    </row>
    <row r="61" spans="1:53" ht="24" customHeight="1" x14ac:dyDescent="0.2">
      <c r="A61" s="303"/>
      <c r="B61" s="304"/>
      <c r="C61" s="316"/>
      <c r="D61" s="462"/>
      <c r="E61" s="322"/>
      <c r="F61" s="322"/>
      <c r="G61" s="322"/>
      <c r="H61" s="322"/>
      <c r="I61" s="322"/>
      <c r="J61" s="468"/>
      <c r="K61" s="234"/>
      <c r="L61" s="234"/>
      <c r="M61" s="234"/>
      <c r="N61" s="234"/>
      <c r="O61" s="322"/>
      <c r="P61" s="468"/>
      <c r="Q61" s="317"/>
      <c r="R61" s="317"/>
      <c r="S61" s="317"/>
      <c r="T61" s="317"/>
      <c r="U61" s="276"/>
      <c r="V61" s="539"/>
      <c r="W61" s="252"/>
      <c r="X61" s="252"/>
      <c r="Y61" s="252"/>
      <c r="Z61" s="252"/>
      <c r="AA61" s="252"/>
      <c r="AB61" s="324"/>
      <c r="AC61" s="320"/>
      <c r="AD61" s="320"/>
      <c r="AE61" s="320"/>
      <c r="AF61" s="320"/>
      <c r="AG61" s="320"/>
      <c r="AH61" s="320"/>
      <c r="AI61" s="390"/>
      <c r="AJ61" s="316"/>
      <c r="AK61" s="316"/>
      <c r="AL61" s="322"/>
      <c r="AM61" s="183" t="s">
        <v>393</v>
      </c>
      <c r="AN61" s="186">
        <v>0</v>
      </c>
      <c r="AO61" s="186">
        <v>0</v>
      </c>
      <c r="AP61" s="186">
        <v>0</v>
      </c>
      <c r="AQ61" s="186">
        <v>0</v>
      </c>
      <c r="AR61" s="186">
        <v>0</v>
      </c>
      <c r="AS61" s="186">
        <v>0</v>
      </c>
      <c r="AT61" s="305">
        <v>925.47</v>
      </c>
      <c r="AU61" s="290">
        <f t="shared" ref="AU61:AZ61" si="27">$AT$61*AN61</f>
        <v>0</v>
      </c>
      <c r="AV61" s="290">
        <f t="shared" si="27"/>
        <v>0</v>
      </c>
      <c r="AW61" s="290">
        <f t="shared" si="27"/>
        <v>0</v>
      </c>
      <c r="AX61" s="290">
        <f t="shared" si="27"/>
        <v>0</v>
      </c>
      <c r="AY61" s="290">
        <f t="shared" si="27"/>
        <v>0</v>
      </c>
      <c r="AZ61" s="290">
        <f t="shared" si="27"/>
        <v>0</v>
      </c>
      <c r="BA61" s="302"/>
    </row>
    <row r="62" spans="1:53" ht="19.5" customHeight="1" x14ac:dyDescent="0.2">
      <c r="A62" s="303"/>
      <c r="B62" s="304"/>
      <c r="C62" s="316"/>
      <c r="D62" s="462"/>
      <c r="E62" s="322"/>
      <c r="F62" s="322"/>
      <c r="G62" s="322"/>
      <c r="H62" s="322"/>
      <c r="I62" s="322"/>
      <c r="J62" s="468"/>
      <c r="K62" s="234"/>
      <c r="L62" s="234"/>
      <c r="M62" s="234"/>
      <c r="N62" s="234"/>
      <c r="O62" s="322"/>
      <c r="P62" s="468">
        <v>0</v>
      </c>
      <c r="Q62" s="317"/>
      <c r="R62" s="327"/>
      <c r="S62" s="276"/>
      <c r="T62" s="276"/>
      <c r="U62" s="276"/>
      <c r="V62" s="539"/>
      <c r="W62" s="252"/>
      <c r="X62" s="252"/>
      <c r="Y62" s="252"/>
      <c r="Z62" s="252"/>
      <c r="AA62" s="252"/>
      <c r="AB62" s="324"/>
      <c r="AC62" s="320"/>
      <c r="AD62" s="320"/>
      <c r="AE62" s="320"/>
      <c r="AF62" s="320"/>
      <c r="AG62" s="320"/>
      <c r="AH62" s="320"/>
      <c r="AI62" s="390"/>
      <c r="AJ62" s="316"/>
      <c r="AK62" s="316"/>
      <c r="AL62" s="322"/>
      <c r="AM62" s="183" t="s">
        <v>394</v>
      </c>
      <c r="AN62" s="186">
        <v>0</v>
      </c>
      <c r="AO62" s="186">
        <v>0</v>
      </c>
      <c r="AP62" s="186">
        <v>0</v>
      </c>
      <c r="AQ62" s="186">
        <v>0</v>
      </c>
      <c r="AR62" s="187">
        <v>0</v>
      </c>
      <c r="AS62" s="187">
        <v>0</v>
      </c>
      <c r="AT62" s="305">
        <v>252.33</v>
      </c>
      <c r="AU62" s="290">
        <f t="shared" ref="AU62:AZ62" si="28">$AT$62*AN62</f>
        <v>0</v>
      </c>
      <c r="AV62" s="290">
        <f t="shared" si="28"/>
        <v>0</v>
      </c>
      <c r="AW62" s="290">
        <f t="shared" si="28"/>
        <v>0</v>
      </c>
      <c r="AX62" s="290">
        <f t="shared" si="28"/>
        <v>0</v>
      </c>
      <c r="AY62" s="290">
        <f t="shared" si="28"/>
        <v>0</v>
      </c>
      <c r="AZ62" s="290">
        <f t="shared" si="28"/>
        <v>0</v>
      </c>
      <c r="BA62" s="302"/>
    </row>
    <row r="63" spans="1:53" ht="29.25" customHeight="1" x14ac:dyDescent="0.2">
      <c r="A63" s="303"/>
      <c r="B63" s="304"/>
      <c r="C63" s="316"/>
      <c r="D63" s="462"/>
      <c r="E63" s="322"/>
      <c r="F63" s="322"/>
      <c r="G63" s="322"/>
      <c r="H63" s="322"/>
      <c r="I63" s="322"/>
      <c r="J63" s="468"/>
      <c r="K63" s="234"/>
      <c r="L63" s="234"/>
      <c r="M63" s="234"/>
      <c r="N63" s="234"/>
      <c r="O63" s="322"/>
      <c r="P63" s="468"/>
      <c r="Q63" s="317"/>
      <c r="R63" s="327"/>
      <c r="S63" s="276"/>
      <c r="T63" s="276"/>
      <c r="U63" s="276"/>
      <c r="V63" s="539"/>
      <c r="W63" s="252"/>
      <c r="X63" s="252"/>
      <c r="Y63" s="252"/>
      <c r="Z63" s="252"/>
      <c r="AA63" s="252"/>
      <c r="AB63" s="324"/>
      <c r="AC63" s="320"/>
      <c r="AD63" s="320"/>
      <c r="AE63" s="320"/>
      <c r="AF63" s="320"/>
      <c r="AG63" s="320"/>
      <c r="AH63" s="320"/>
      <c r="AI63" s="390"/>
      <c r="AJ63" s="316"/>
      <c r="AK63" s="316"/>
      <c r="AL63" s="322"/>
      <c r="AM63" s="183" t="s">
        <v>278</v>
      </c>
      <c r="AN63" s="186">
        <v>0</v>
      </c>
      <c r="AO63" s="186">
        <v>0</v>
      </c>
      <c r="AP63" s="186">
        <v>0</v>
      </c>
      <c r="AQ63" s="186">
        <v>0</v>
      </c>
      <c r="AR63" s="186">
        <v>0</v>
      </c>
      <c r="AS63" s="186">
        <v>0</v>
      </c>
      <c r="AT63" s="305">
        <v>5814.27</v>
      </c>
      <c r="AU63" s="290">
        <f t="shared" ref="AU63:AZ63" si="29">$AT$63*AN63</f>
        <v>0</v>
      </c>
      <c r="AV63" s="290">
        <f t="shared" si="29"/>
        <v>0</v>
      </c>
      <c r="AW63" s="290">
        <f t="shared" si="29"/>
        <v>0</v>
      </c>
      <c r="AX63" s="290">
        <f t="shared" si="29"/>
        <v>0</v>
      </c>
      <c r="AY63" s="290">
        <f t="shared" si="29"/>
        <v>0</v>
      </c>
      <c r="AZ63" s="290">
        <f t="shared" si="29"/>
        <v>0</v>
      </c>
      <c r="BA63" s="302"/>
    </row>
    <row r="64" spans="1:53" ht="22.5" customHeight="1" x14ac:dyDescent="0.2">
      <c r="A64" s="303"/>
      <c r="B64" s="304"/>
      <c r="C64" s="316"/>
      <c r="D64" s="462"/>
      <c r="E64" s="322"/>
      <c r="F64" s="322"/>
      <c r="G64" s="322"/>
      <c r="H64" s="322"/>
      <c r="I64" s="322"/>
      <c r="J64" s="468"/>
      <c r="K64" s="234"/>
      <c r="L64" s="234"/>
      <c r="M64" s="234"/>
      <c r="N64" s="234"/>
      <c r="O64" s="322"/>
      <c r="P64" s="468"/>
      <c r="Q64" s="317"/>
      <c r="R64" s="327"/>
      <c r="S64" s="276"/>
      <c r="T64" s="276"/>
      <c r="U64" s="276"/>
      <c r="V64" s="539"/>
      <c r="W64" s="252"/>
      <c r="X64" s="252"/>
      <c r="Y64" s="252"/>
      <c r="Z64" s="252"/>
      <c r="AA64" s="252"/>
      <c r="AB64" s="324"/>
      <c r="AC64" s="320"/>
      <c r="AD64" s="320"/>
      <c r="AE64" s="320"/>
      <c r="AF64" s="320"/>
      <c r="AG64" s="320"/>
      <c r="AH64" s="320"/>
      <c r="AI64" s="390"/>
      <c r="AJ64" s="316"/>
      <c r="AK64" s="316"/>
      <c r="AL64" s="322"/>
      <c r="AM64" s="183"/>
      <c r="AN64" s="183"/>
      <c r="AO64" s="186"/>
      <c r="AP64" s="186"/>
      <c r="AQ64" s="186"/>
      <c r="AR64" s="187"/>
      <c r="AS64" s="187"/>
      <c r="AT64" s="305" t="s">
        <v>277</v>
      </c>
      <c r="AU64" s="290">
        <f t="shared" ref="AU64:AZ64" si="30">AU60+AU61+AU62+AU63</f>
        <v>0</v>
      </c>
      <c r="AV64" s="290">
        <f t="shared" si="30"/>
        <v>0</v>
      </c>
      <c r="AW64" s="290">
        <f t="shared" si="30"/>
        <v>0</v>
      </c>
      <c r="AX64" s="290">
        <f t="shared" si="30"/>
        <v>0</v>
      </c>
      <c r="AY64" s="290">
        <f t="shared" si="30"/>
        <v>0</v>
      </c>
      <c r="AZ64" s="290">
        <f t="shared" si="30"/>
        <v>0</v>
      </c>
      <c r="BA64" s="302"/>
    </row>
    <row r="65" spans="1:53" ht="28.5" customHeight="1" x14ac:dyDescent="0.2">
      <c r="A65" s="303"/>
      <c r="B65" s="304"/>
      <c r="C65" s="316"/>
      <c r="D65" s="462"/>
      <c r="E65" s="322"/>
      <c r="F65" s="322"/>
      <c r="G65" s="322"/>
      <c r="H65" s="322"/>
      <c r="I65" s="322"/>
      <c r="J65" s="468"/>
      <c r="K65" s="234"/>
      <c r="L65" s="234"/>
      <c r="M65" s="234"/>
      <c r="N65" s="234"/>
      <c r="O65" s="322"/>
      <c r="P65" s="468"/>
      <c r="Q65" s="317"/>
      <c r="R65" s="327"/>
      <c r="S65" s="276"/>
      <c r="T65" s="276"/>
      <c r="U65" s="276"/>
      <c r="V65" s="539"/>
      <c r="W65" s="252"/>
      <c r="X65" s="252"/>
      <c r="Y65" s="252"/>
      <c r="Z65" s="252"/>
      <c r="AA65" s="252"/>
      <c r="AB65" s="324"/>
      <c r="AC65" s="320"/>
      <c r="AD65" s="320"/>
      <c r="AE65" s="320"/>
      <c r="AF65" s="320"/>
      <c r="AG65" s="320"/>
      <c r="AH65" s="320"/>
      <c r="AI65" s="390"/>
      <c r="AJ65" s="316"/>
      <c r="AK65" s="316"/>
      <c r="AL65" s="322"/>
      <c r="AM65" s="183"/>
      <c r="AN65" s="183"/>
      <c r="AO65" s="186"/>
      <c r="AP65" s="186"/>
      <c r="AQ65" s="186"/>
      <c r="AR65" s="187"/>
      <c r="AS65" s="187"/>
      <c r="AT65" s="305"/>
      <c r="AU65" s="290" t="s">
        <v>266</v>
      </c>
      <c r="AV65" s="290">
        <v>0</v>
      </c>
      <c r="AW65" s="290">
        <v>0</v>
      </c>
      <c r="AX65" s="290">
        <v>0</v>
      </c>
      <c r="AY65" s="290">
        <v>0</v>
      </c>
      <c r="AZ65" s="290">
        <v>0</v>
      </c>
      <c r="BA65" s="302"/>
    </row>
    <row r="66" spans="1:53" ht="43.5" customHeight="1" x14ac:dyDescent="0.2">
      <c r="A66" s="157" t="s">
        <v>279</v>
      </c>
      <c r="B66" s="181"/>
      <c r="C66" s="335">
        <v>0</v>
      </c>
      <c r="D66" s="463">
        <v>0</v>
      </c>
      <c r="E66" s="322">
        <f>D66*AW70*'Прил 3 (расчет ИФО) (2)'!Q13/100</f>
        <v>0</v>
      </c>
      <c r="F66" s="322">
        <f>E66*AX70*'Прил 3 (расчет ИФО) (2)'!R13/100</f>
        <v>0</v>
      </c>
      <c r="G66" s="322">
        <f>F66*AY70*'Прил 3 (расчет ИФО) (2)'!S13/100</f>
        <v>0</v>
      </c>
      <c r="H66" s="322">
        <f>G66*AZ70*'Прил 3 (расчет ИФО) (2)'!T13/100</f>
        <v>0</v>
      </c>
      <c r="I66" s="322">
        <v>0</v>
      </c>
      <c r="J66" s="468">
        <v>0</v>
      </c>
      <c r="K66" s="234">
        <f>J66*AW70*'Прил 3 (расчет ИФО) (2)'!Q13/100</f>
        <v>0</v>
      </c>
      <c r="L66" s="234">
        <f>K66*AX70*'Прил 3 (расчет ИФО) (2)'!R13/100</f>
        <v>0</v>
      </c>
      <c r="M66" s="234">
        <f>L66*AY70*'Прил 3 (расчет ИФО) (2)'!S13/100</f>
        <v>0</v>
      </c>
      <c r="N66" s="234">
        <f>M66*AZ70*'Прил 3 (расчет ИФО) (2)'!T13/100</f>
        <v>0</v>
      </c>
      <c r="O66" s="322">
        <v>0</v>
      </c>
      <c r="P66" s="468">
        <v>0</v>
      </c>
      <c r="Q66" s="317">
        <v>0</v>
      </c>
      <c r="R66" s="327">
        <v>0</v>
      </c>
      <c r="S66" s="327">
        <v>0</v>
      </c>
      <c r="T66" s="327">
        <v>0</v>
      </c>
      <c r="U66" s="323">
        <v>0</v>
      </c>
      <c r="V66" s="539">
        <v>0</v>
      </c>
      <c r="W66" s="252">
        <v>0</v>
      </c>
      <c r="X66" s="252">
        <v>0</v>
      </c>
      <c r="Y66" s="252">
        <v>0</v>
      </c>
      <c r="Z66" s="25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320">
        <v>0</v>
      </c>
      <c r="AH66" s="320">
        <v>0</v>
      </c>
      <c r="AI66" s="394">
        <v>0</v>
      </c>
      <c r="AJ66" s="394">
        <v>0</v>
      </c>
      <c r="AK66" s="394">
        <v>0</v>
      </c>
      <c r="AL66" s="394">
        <v>0</v>
      </c>
      <c r="AM66" s="183"/>
      <c r="AN66" s="183"/>
      <c r="AO66" s="186"/>
      <c r="AP66" s="186"/>
      <c r="AQ66" s="186"/>
      <c r="AR66" s="187"/>
      <c r="AS66" s="187"/>
      <c r="AT66" s="290"/>
      <c r="AU66" s="290"/>
      <c r="AV66" s="290"/>
      <c r="AW66" s="290"/>
      <c r="AX66" s="290"/>
      <c r="AY66" s="290"/>
      <c r="AZ66" s="290"/>
      <c r="BA66" s="302"/>
    </row>
    <row r="67" spans="1:53" ht="15.75" x14ac:dyDescent="0.2">
      <c r="A67" s="119" t="s">
        <v>28</v>
      </c>
      <c r="B67" s="181"/>
      <c r="C67" s="330"/>
      <c r="D67" s="464"/>
      <c r="E67" s="322"/>
      <c r="F67" s="322"/>
      <c r="G67" s="322"/>
      <c r="H67" s="316"/>
      <c r="I67" s="316"/>
      <c r="J67" s="468"/>
      <c r="K67" s="234"/>
      <c r="L67" s="234"/>
      <c r="M67" s="234"/>
      <c r="N67" s="234"/>
      <c r="O67" s="316"/>
      <c r="P67" s="468"/>
      <c r="Q67" s="317"/>
      <c r="R67" s="327"/>
      <c r="S67" s="327"/>
      <c r="T67" s="327"/>
      <c r="U67" s="327"/>
      <c r="V67" s="539"/>
      <c r="W67" s="252"/>
      <c r="X67" s="252"/>
      <c r="Y67" s="252"/>
      <c r="Z67" s="252"/>
      <c r="AA67" s="252"/>
      <c r="AB67" s="324"/>
      <c r="AC67" s="320"/>
      <c r="AD67" s="320"/>
      <c r="AE67" s="320"/>
      <c r="AF67" s="320"/>
      <c r="AG67" s="320"/>
      <c r="AH67" s="320"/>
      <c r="AI67" s="320"/>
      <c r="AJ67" s="316"/>
      <c r="AK67" s="316"/>
      <c r="AL67" s="325"/>
      <c r="AM67" s="183"/>
      <c r="AN67" s="183"/>
      <c r="AO67" s="186"/>
      <c r="AP67" s="186"/>
      <c r="AQ67" s="186"/>
      <c r="AR67" s="186"/>
      <c r="AS67" s="186"/>
      <c r="AT67" s="290"/>
      <c r="AU67" s="290"/>
      <c r="AV67" s="290"/>
      <c r="AW67" s="290"/>
      <c r="AX67" s="290"/>
      <c r="AY67" s="290"/>
      <c r="AZ67" s="290"/>
      <c r="BA67" s="302"/>
    </row>
    <row r="68" spans="1:53" ht="15.75" x14ac:dyDescent="0.2">
      <c r="A68" s="155" t="s">
        <v>186</v>
      </c>
      <c r="B68" s="148"/>
      <c r="C68" s="397">
        <v>0</v>
      </c>
      <c r="D68" s="465">
        <v>0</v>
      </c>
      <c r="E68" s="397">
        <f t="shared" ref="E68:AK68" si="31">E66</f>
        <v>0</v>
      </c>
      <c r="F68" s="397">
        <f t="shared" si="31"/>
        <v>0</v>
      </c>
      <c r="G68" s="397">
        <f t="shared" si="31"/>
        <v>0</v>
      </c>
      <c r="H68" s="397">
        <f t="shared" si="31"/>
        <v>0</v>
      </c>
      <c r="I68" s="397">
        <f t="shared" si="31"/>
        <v>0</v>
      </c>
      <c r="J68" s="465">
        <f t="shared" si="31"/>
        <v>0</v>
      </c>
      <c r="K68" s="397">
        <f t="shared" si="31"/>
        <v>0</v>
      </c>
      <c r="L68" s="397">
        <f t="shared" si="31"/>
        <v>0</v>
      </c>
      <c r="M68" s="397">
        <f t="shared" si="31"/>
        <v>0</v>
      </c>
      <c r="N68" s="397">
        <f t="shared" si="31"/>
        <v>0</v>
      </c>
      <c r="O68" s="397">
        <f t="shared" si="31"/>
        <v>0</v>
      </c>
      <c r="P68" s="465">
        <f t="shared" si="31"/>
        <v>0</v>
      </c>
      <c r="Q68" s="397">
        <f t="shared" si="31"/>
        <v>0</v>
      </c>
      <c r="R68" s="397">
        <f t="shared" si="31"/>
        <v>0</v>
      </c>
      <c r="S68" s="397">
        <f t="shared" si="31"/>
        <v>0</v>
      </c>
      <c r="T68" s="397">
        <f t="shared" si="31"/>
        <v>0</v>
      </c>
      <c r="U68" s="397">
        <f t="shared" si="31"/>
        <v>0</v>
      </c>
      <c r="V68" s="465">
        <f t="shared" si="31"/>
        <v>0</v>
      </c>
      <c r="W68" s="397">
        <f t="shared" si="31"/>
        <v>0</v>
      </c>
      <c r="X68" s="397">
        <f t="shared" si="31"/>
        <v>0</v>
      </c>
      <c r="Y68" s="397">
        <f t="shared" si="31"/>
        <v>0</v>
      </c>
      <c r="Z68" s="397">
        <v>0</v>
      </c>
      <c r="AA68" s="397">
        <f t="shared" si="31"/>
        <v>0</v>
      </c>
      <c r="AB68" s="397">
        <f t="shared" si="31"/>
        <v>0</v>
      </c>
      <c r="AC68" s="397">
        <f t="shared" si="31"/>
        <v>0</v>
      </c>
      <c r="AD68" s="397">
        <f t="shared" si="31"/>
        <v>0</v>
      </c>
      <c r="AE68" s="397">
        <f t="shared" si="31"/>
        <v>0</v>
      </c>
      <c r="AF68" s="397">
        <f t="shared" si="31"/>
        <v>0</v>
      </c>
      <c r="AG68" s="397">
        <f t="shared" si="31"/>
        <v>0</v>
      </c>
      <c r="AH68" s="397">
        <f t="shared" si="31"/>
        <v>0</v>
      </c>
      <c r="AI68" s="397">
        <f t="shared" si="31"/>
        <v>0</v>
      </c>
      <c r="AJ68" s="397">
        <f t="shared" si="31"/>
        <v>0</v>
      </c>
      <c r="AK68" s="397">
        <f t="shared" si="31"/>
        <v>0</v>
      </c>
      <c r="AL68" s="397">
        <v>0</v>
      </c>
    </row>
    <row r="69" spans="1:53" ht="15.75" customHeight="1" x14ac:dyDescent="0.2">
      <c r="A69" s="119" t="s">
        <v>184</v>
      </c>
      <c r="B69" s="119"/>
      <c r="C69" s="313"/>
      <c r="D69" s="315"/>
      <c r="E69" s="112"/>
      <c r="F69" s="112"/>
      <c r="G69" s="112"/>
      <c r="H69" s="112"/>
      <c r="I69" s="112"/>
      <c r="J69" s="315"/>
      <c r="K69" s="234"/>
      <c r="L69" s="234"/>
      <c r="M69" s="234"/>
      <c r="N69" s="234"/>
      <c r="O69" s="112"/>
      <c r="P69" s="315"/>
      <c r="Q69" s="112"/>
      <c r="R69" s="327"/>
      <c r="S69" s="327"/>
      <c r="T69" s="327"/>
      <c r="U69" s="327"/>
      <c r="V69" s="315"/>
      <c r="W69" s="314"/>
      <c r="X69" s="314"/>
      <c r="Y69" s="314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</row>
    <row r="70" spans="1:53" ht="15.75" x14ac:dyDescent="0.2">
      <c r="A70" s="499" t="s">
        <v>280</v>
      </c>
      <c r="B70" s="200" t="s">
        <v>403</v>
      </c>
      <c r="C70" s="337"/>
      <c r="D70" s="466"/>
      <c r="E70" s="337"/>
      <c r="F70" s="337"/>
      <c r="G70" s="337"/>
      <c r="H70" s="337"/>
      <c r="I70" s="338"/>
      <c r="J70" s="478"/>
      <c r="K70" s="234"/>
      <c r="L70" s="234"/>
      <c r="M70" s="234"/>
      <c r="N70" s="234"/>
      <c r="O70" s="339"/>
      <c r="P70" s="528"/>
      <c r="Q70" s="340"/>
      <c r="R70" s="340"/>
      <c r="S70" s="340"/>
      <c r="T70" s="340"/>
      <c r="U70" s="341">
        <v>0</v>
      </c>
      <c r="V70" s="481">
        <v>0</v>
      </c>
      <c r="W70" s="338">
        <v>0</v>
      </c>
      <c r="X70" s="338">
        <v>0</v>
      </c>
      <c r="Y70" s="338">
        <v>0</v>
      </c>
      <c r="Z70" s="34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338">
        <v>0</v>
      </c>
      <c r="AH70" s="338">
        <v>0</v>
      </c>
      <c r="AI70" s="112">
        <v>0</v>
      </c>
      <c r="AJ70" s="112">
        <v>0</v>
      </c>
      <c r="AK70" s="112">
        <v>0</v>
      </c>
      <c r="AL70" s="112">
        <v>0</v>
      </c>
      <c r="AM70" s="183"/>
      <c r="AN70" s="183"/>
      <c r="AO70" s="186"/>
      <c r="AP70" s="186"/>
      <c r="AQ70" s="186"/>
      <c r="AR70" s="186"/>
      <c r="AS70" s="186"/>
      <c r="AT70" s="280" t="s">
        <v>382</v>
      </c>
      <c r="AU70" s="189"/>
      <c r="AV70" s="190"/>
      <c r="AW70" s="190">
        <v>1.083</v>
      </c>
      <c r="AX70" s="190">
        <v>1.042</v>
      </c>
      <c r="AY70" s="190">
        <v>1.0249999999999999</v>
      </c>
      <c r="AZ70" s="190">
        <v>1.0269999999999999</v>
      </c>
    </row>
    <row r="71" spans="1:53" ht="33.75" customHeight="1" x14ac:dyDescent="0.2">
      <c r="A71" s="499" t="s">
        <v>281</v>
      </c>
      <c r="B71" s="232" t="s">
        <v>404</v>
      </c>
      <c r="C71" s="335">
        <v>0</v>
      </c>
      <c r="D71" s="463">
        <v>0</v>
      </c>
      <c r="E71" s="335">
        <v>0</v>
      </c>
      <c r="F71" s="335">
        <v>0</v>
      </c>
      <c r="G71" s="335">
        <v>0</v>
      </c>
      <c r="H71" s="335">
        <v>0</v>
      </c>
      <c r="I71" s="343">
        <v>0</v>
      </c>
      <c r="J71" s="482">
        <v>0</v>
      </c>
      <c r="K71" s="234">
        <v>0</v>
      </c>
      <c r="L71" s="234">
        <v>0</v>
      </c>
      <c r="M71" s="234">
        <v>0</v>
      </c>
      <c r="N71" s="234">
        <v>0</v>
      </c>
      <c r="O71" s="345">
        <v>0</v>
      </c>
      <c r="P71" s="473">
        <v>0</v>
      </c>
      <c r="Q71" s="345">
        <v>0</v>
      </c>
      <c r="R71" s="345">
        <v>0</v>
      </c>
      <c r="S71" s="345">
        <v>0</v>
      </c>
      <c r="T71" s="345">
        <v>0</v>
      </c>
      <c r="U71" s="346">
        <v>0</v>
      </c>
      <c r="V71" s="407">
        <v>0</v>
      </c>
      <c r="W71" s="252">
        <v>0</v>
      </c>
      <c r="X71" s="252">
        <v>0</v>
      </c>
      <c r="Y71" s="252">
        <v>0</v>
      </c>
      <c r="Z71" s="324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252">
        <v>0</v>
      </c>
      <c r="AH71" s="252">
        <v>0</v>
      </c>
      <c r="AI71" s="112">
        <v>0</v>
      </c>
      <c r="AJ71" s="112">
        <v>0</v>
      </c>
      <c r="AK71" s="112">
        <v>0</v>
      </c>
      <c r="AL71" s="112">
        <v>0</v>
      </c>
      <c r="AM71" s="183" t="s">
        <v>282</v>
      </c>
      <c r="AN71" s="184">
        <v>2016</v>
      </c>
      <c r="AO71" s="184">
        <v>2017</v>
      </c>
      <c r="AP71" s="184">
        <v>2018</v>
      </c>
      <c r="AQ71" s="184">
        <v>2019</v>
      </c>
      <c r="AR71" s="184">
        <v>2020</v>
      </c>
      <c r="AS71" s="184">
        <v>2021</v>
      </c>
      <c r="AT71" s="185" t="s">
        <v>264</v>
      </c>
      <c r="AU71" s="184">
        <v>2016</v>
      </c>
      <c r="AV71" s="184">
        <v>2017</v>
      </c>
      <c r="AW71" s="184">
        <v>2018</v>
      </c>
      <c r="AX71" s="184">
        <v>2019</v>
      </c>
      <c r="AY71" s="184">
        <v>2020</v>
      </c>
      <c r="AZ71" s="184">
        <v>2021</v>
      </c>
    </row>
    <row r="72" spans="1:53" ht="20.25" customHeight="1" x14ac:dyDescent="0.2">
      <c r="A72" s="201" t="s">
        <v>260</v>
      </c>
      <c r="B72" s="202"/>
      <c r="C72" s="335"/>
      <c r="D72" s="463">
        <v>0</v>
      </c>
      <c r="E72" s="335">
        <f>D72*AW73*AW70</f>
        <v>0</v>
      </c>
      <c r="F72" s="335">
        <f>E72*AX73*AX70</f>
        <v>0</v>
      </c>
      <c r="G72" s="335">
        <f>F72*AY73*AY70</f>
        <v>0</v>
      </c>
      <c r="H72" s="335">
        <f>G72*AZ73*AZ70</f>
        <v>0</v>
      </c>
      <c r="I72" s="335"/>
      <c r="J72" s="482">
        <v>0</v>
      </c>
      <c r="K72" s="234">
        <v>0</v>
      </c>
      <c r="L72" s="234">
        <v>0</v>
      </c>
      <c r="M72" s="234">
        <v>0</v>
      </c>
      <c r="N72" s="234">
        <v>0</v>
      </c>
      <c r="O72" s="344"/>
      <c r="P72" s="473">
        <v>0</v>
      </c>
      <c r="Q72" s="345">
        <v>0</v>
      </c>
      <c r="R72" s="345">
        <v>0</v>
      </c>
      <c r="S72" s="345">
        <v>0</v>
      </c>
      <c r="T72" s="345">
        <v>0</v>
      </c>
      <c r="U72" s="252"/>
      <c r="V72" s="395"/>
      <c r="W72" s="252"/>
      <c r="X72" s="252"/>
      <c r="Y72" s="252"/>
      <c r="Z72" s="324"/>
      <c r="AA72" s="324"/>
      <c r="AB72" s="324"/>
      <c r="AC72" s="347"/>
      <c r="AD72" s="347"/>
      <c r="AE72" s="347"/>
      <c r="AF72" s="348"/>
      <c r="AG72" s="348"/>
      <c r="AH72" s="252"/>
      <c r="AI72" s="252"/>
      <c r="AJ72" s="322"/>
      <c r="AK72" s="322"/>
      <c r="AL72" s="349"/>
      <c r="AM72" s="183"/>
      <c r="AN72" s="196">
        <v>0</v>
      </c>
      <c r="AO72" s="203">
        <v>0</v>
      </c>
      <c r="AP72" s="203">
        <v>0</v>
      </c>
      <c r="AQ72" s="203">
        <v>0</v>
      </c>
      <c r="AR72" s="204">
        <v>0</v>
      </c>
      <c r="AS72" s="204">
        <v>0</v>
      </c>
      <c r="AT72" s="281">
        <v>829.66</v>
      </c>
      <c r="AU72" s="196">
        <f>AN72*AT72</f>
        <v>0</v>
      </c>
      <c r="AV72" s="185">
        <f>AO72*AT72</f>
        <v>0</v>
      </c>
      <c r="AW72" s="185">
        <f>AP72*AT72</f>
        <v>0</v>
      </c>
      <c r="AX72" s="185">
        <f>AQ72*AT72</f>
        <v>0</v>
      </c>
      <c r="AY72" s="194">
        <f>AR72*AT72</f>
        <v>0</v>
      </c>
      <c r="AZ72" s="194">
        <f>AS72*AT72</f>
        <v>0</v>
      </c>
    </row>
    <row r="73" spans="1:53" ht="23.25" customHeight="1" x14ac:dyDescent="0.2">
      <c r="A73" s="40"/>
      <c r="B73" s="119"/>
      <c r="C73" s="313"/>
      <c r="D73" s="463"/>
      <c r="E73" s="112"/>
      <c r="F73" s="112"/>
      <c r="G73" s="112"/>
      <c r="H73" s="112"/>
      <c r="I73" s="112"/>
      <c r="J73" s="315"/>
      <c r="K73" s="234"/>
      <c r="L73" s="234"/>
      <c r="M73" s="234"/>
      <c r="N73" s="234"/>
      <c r="O73" s="112"/>
      <c r="P73" s="315">
        <v>0</v>
      </c>
      <c r="Q73" s="112"/>
      <c r="R73" s="112"/>
      <c r="S73" s="112"/>
      <c r="T73" s="112"/>
      <c r="U73" s="314"/>
      <c r="V73" s="315"/>
      <c r="W73" s="314"/>
      <c r="X73" s="314"/>
      <c r="Y73" s="314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3"/>
      <c r="AV73">
        <v>0</v>
      </c>
      <c r="AW73">
        <v>0</v>
      </c>
      <c r="AX73">
        <v>0</v>
      </c>
      <c r="AY73">
        <v>0</v>
      </c>
      <c r="AZ73">
        <v>0</v>
      </c>
    </row>
    <row r="74" spans="1:53" ht="21.75" customHeight="1" x14ac:dyDescent="0.2">
      <c r="A74" s="120"/>
      <c r="B74" s="119"/>
      <c r="C74" s="313"/>
      <c r="D74" s="463"/>
      <c r="E74" s="112"/>
      <c r="F74" s="112"/>
      <c r="G74" s="112"/>
      <c r="H74" s="112"/>
      <c r="I74" s="112"/>
      <c r="J74" s="315"/>
      <c r="K74" s="234"/>
      <c r="L74" s="234"/>
      <c r="M74" s="234"/>
      <c r="N74" s="234"/>
      <c r="O74" s="112"/>
      <c r="P74" s="315"/>
      <c r="Q74" s="112"/>
      <c r="R74" s="112"/>
      <c r="S74" s="112"/>
      <c r="T74" s="112"/>
      <c r="U74" s="314"/>
      <c r="V74" s="315"/>
      <c r="W74" s="314"/>
      <c r="X74" s="314"/>
      <c r="Y74" s="314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3"/>
    </row>
    <row r="75" spans="1:53" ht="20.25" customHeight="1" x14ac:dyDescent="0.2">
      <c r="A75" s="40"/>
      <c r="B75" s="119"/>
      <c r="C75" s="313"/>
      <c r="D75" s="463"/>
      <c r="E75" s="112"/>
      <c r="F75" s="112"/>
      <c r="G75" s="112"/>
      <c r="H75" s="112"/>
      <c r="I75" s="112"/>
      <c r="J75" s="315"/>
      <c r="K75" s="234"/>
      <c r="L75" s="234"/>
      <c r="M75" s="234"/>
      <c r="N75" s="234"/>
      <c r="O75" s="112"/>
      <c r="P75" s="315"/>
      <c r="Q75" s="112"/>
      <c r="R75" s="112"/>
      <c r="S75" s="112"/>
      <c r="T75" s="112"/>
      <c r="U75" s="314"/>
      <c r="V75" s="315"/>
      <c r="W75" s="314"/>
      <c r="X75" s="314"/>
      <c r="Y75" s="314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3"/>
    </row>
    <row r="76" spans="1:53" ht="18" customHeight="1" x14ac:dyDescent="0.2">
      <c r="A76" s="120"/>
      <c r="B76" s="119"/>
      <c r="C76" s="313"/>
      <c r="D76" s="463"/>
      <c r="E76" s="112"/>
      <c r="F76" s="112"/>
      <c r="G76" s="112"/>
      <c r="H76" s="112"/>
      <c r="I76" s="112"/>
      <c r="J76" s="315"/>
      <c r="K76" s="234"/>
      <c r="L76" s="234"/>
      <c r="M76" s="234"/>
      <c r="N76" s="234"/>
      <c r="O76" s="112"/>
      <c r="P76" s="315"/>
      <c r="Q76" s="112"/>
      <c r="R76" s="112"/>
      <c r="S76" s="112"/>
      <c r="T76" s="112"/>
      <c r="U76" s="314"/>
      <c r="V76" s="315"/>
      <c r="W76" s="314"/>
      <c r="X76" s="314"/>
      <c r="Y76" s="314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3"/>
    </row>
    <row r="77" spans="1:53" ht="37.5" x14ac:dyDescent="0.2">
      <c r="A77" s="158" t="s">
        <v>187</v>
      </c>
      <c r="B77" s="147"/>
      <c r="C77" s="350">
        <v>0</v>
      </c>
      <c r="D77" s="467">
        <v>0</v>
      </c>
      <c r="E77" s="350">
        <v>0</v>
      </c>
      <c r="F77" s="350">
        <v>0</v>
      </c>
      <c r="G77" s="350">
        <v>0</v>
      </c>
      <c r="H77" s="350">
        <v>0</v>
      </c>
      <c r="I77" s="350">
        <v>0</v>
      </c>
      <c r="J77" s="467">
        <v>0</v>
      </c>
      <c r="K77" s="234">
        <v>0</v>
      </c>
      <c r="L77" s="234">
        <v>0</v>
      </c>
      <c r="M77" s="234">
        <v>0</v>
      </c>
      <c r="N77" s="234">
        <v>0</v>
      </c>
      <c r="O77" s="350">
        <v>0</v>
      </c>
      <c r="P77" s="467">
        <v>0</v>
      </c>
      <c r="Q77" s="350">
        <v>0</v>
      </c>
      <c r="R77" s="350">
        <v>0</v>
      </c>
      <c r="S77" s="350">
        <v>0</v>
      </c>
      <c r="T77" s="350">
        <v>0</v>
      </c>
      <c r="U77" s="350">
        <v>0</v>
      </c>
      <c r="V77" s="467">
        <v>0</v>
      </c>
      <c r="W77" s="350">
        <v>0</v>
      </c>
      <c r="X77" s="350">
        <v>0</v>
      </c>
      <c r="Y77" s="350">
        <v>0</v>
      </c>
      <c r="Z77" s="350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350">
        <v>0</v>
      </c>
      <c r="AH77" s="350">
        <v>0</v>
      </c>
      <c r="AI77" s="350">
        <v>0</v>
      </c>
      <c r="AJ77" s="350">
        <v>0</v>
      </c>
      <c r="AK77" s="350">
        <v>0</v>
      </c>
      <c r="AL77" s="350">
        <v>0</v>
      </c>
      <c r="AM77" s="3"/>
    </row>
    <row r="78" spans="1:53" ht="15.75" customHeight="1" x14ac:dyDescent="0.2">
      <c r="A78" s="119" t="s">
        <v>28</v>
      </c>
      <c r="B78" s="119"/>
      <c r="C78" s="313"/>
      <c r="D78" s="315"/>
      <c r="E78" s="112"/>
      <c r="F78" s="112"/>
      <c r="G78" s="112"/>
      <c r="H78" s="112"/>
      <c r="I78" s="112"/>
      <c r="J78" s="315"/>
      <c r="K78" s="234"/>
      <c r="L78" s="234"/>
      <c r="M78" s="234"/>
      <c r="N78" s="234"/>
      <c r="O78" s="112"/>
      <c r="P78" s="315"/>
      <c r="Q78" s="112"/>
      <c r="R78" s="112"/>
      <c r="S78" s="112"/>
      <c r="T78" s="112"/>
      <c r="U78" s="314"/>
      <c r="V78" s="315"/>
      <c r="W78" s="314"/>
      <c r="X78" s="314"/>
      <c r="Y78" s="314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3"/>
    </row>
    <row r="79" spans="1:53" ht="15.75" x14ac:dyDescent="0.2">
      <c r="A79" s="154" t="s">
        <v>188</v>
      </c>
      <c r="B79" s="119"/>
      <c r="C79" s="112">
        <v>0</v>
      </c>
      <c r="D79" s="315">
        <v>0</v>
      </c>
      <c r="E79" s="112">
        <f>D79*AW80*'Прил 3 (расчет ИФО) (2)'!Q15/100</f>
        <v>0</v>
      </c>
      <c r="F79" s="112">
        <f>E79*AX80*'Прил 3 (расчет ИФО) (2)'!R15/100</f>
        <v>0</v>
      </c>
      <c r="G79" s="112">
        <f>F79*AY80*'Прил 3 (расчет ИФО) (2)'!S15/100</f>
        <v>0</v>
      </c>
      <c r="H79" s="112">
        <f>G79*AZ80*'Прил 3 (расчет ИФО) (2)'!T15/100</f>
        <v>0</v>
      </c>
      <c r="I79" s="112">
        <v>0</v>
      </c>
      <c r="J79" s="315">
        <v>0</v>
      </c>
      <c r="K79" s="234">
        <v>0</v>
      </c>
      <c r="L79" s="234">
        <v>0</v>
      </c>
      <c r="M79" s="234">
        <v>0</v>
      </c>
      <c r="N79" s="234">
        <v>0</v>
      </c>
      <c r="O79" s="352">
        <v>0</v>
      </c>
      <c r="P79" s="529">
        <v>0</v>
      </c>
      <c r="Q79" s="112">
        <v>0</v>
      </c>
      <c r="R79" s="112">
        <v>0</v>
      </c>
      <c r="S79" s="112">
        <v>0</v>
      </c>
      <c r="T79" s="112">
        <v>0</v>
      </c>
      <c r="U79" s="314">
        <v>0</v>
      </c>
      <c r="V79" s="315">
        <v>0</v>
      </c>
      <c r="W79" s="314">
        <v>0</v>
      </c>
      <c r="X79" s="314">
        <v>0</v>
      </c>
      <c r="Y79" s="314">
        <v>0</v>
      </c>
      <c r="Z79" s="314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3"/>
    </row>
    <row r="80" spans="1:53" ht="15.75" x14ac:dyDescent="0.2">
      <c r="A80" s="119" t="s">
        <v>184</v>
      </c>
      <c r="B80" s="119"/>
      <c r="C80" s="112"/>
      <c r="D80" s="315"/>
      <c r="E80" s="112"/>
      <c r="F80" s="112"/>
      <c r="G80" s="112"/>
      <c r="H80" s="112"/>
      <c r="I80" s="112"/>
      <c r="J80" s="315"/>
      <c r="K80" s="234"/>
      <c r="L80" s="234"/>
      <c r="M80" s="234"/>
      <c r="N80" s="234"/>
      <c r="O80" s="112"/>
      <c r="P80" s="315"/>
      <c r="Q80" s="112"/>
      <c r="R80" s="112"/>
      <c r="S80" s="112"/>
      <c r="T80" s="112"/>
      <c r="U80" s="314"/>
      <c r="V80" s="315"/>
      <c r="W80" s="314"/>
      <c r="X80" s="314"/>
      <c r="Y80" s="314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3"/>
      <c r="AT80" s="280" t="s">
        <v>383</v>
      </c>
      <c r="AU80" s="189"/>
      <c r="AV80" s="190"/>
      <c r="AW80" s="190">
        <v>0.995</v>
      </c>
      <c r="AX80" s="190">
        <v>1.0309999999999999</v>
      </c>
      <c r="AY80" s="190">
        <v>1.032</v>
      </c>
      <c r="AZ80" s="190">
        <v>1.0349999999999999</v>
      </c>
    </row>
    <row r="81" spans="1:52" ht="15.75" x14ac:dyDescent="0.2">
      <c r="A81" s="205" t="s">
        <v>283</v>
      </c>
      <c r="B81" s="205" t="s">
        <v>404</v>
      </c>
      <c r="C81" s="322">
        <v>0</v>
      </c>
      <c r="D81" s="468">
        <v>0</v>
      </c>
      <c r="E81" s="316">
        <v>0</v>
      </c>
      <c r="F81" s="316">
        <v>0</v>
      </c>
      <c r="G81" s="316">
        <v>0</v>
      </c>
      <c r="H81" s="316">
        <v>0</v>
      </c>
      <c r="I81" s="252">
        <v>0</v>
      </c>
      <c r="J81" s="395">
        <v>0</v>
      </c>
      <c r="K81" s="234">
        <v>0</v>
      </c>
      <c r="L81" s="234">
        <v>0</v>
      </c>
      <c r="M81" s="234">
        <v>0</v>
      </c>
      <c r="N81" s="234">
        <v>0</v>
      </c>
      <c r="O81" s="352">
        <v>0</v>
      </c>
      <c r="P81" s="529">
        <v>0</v>
      </c>
      <c r="Q81" s="351">
        <v>0</v>
      </c>
      <c r="R81" s="351">
        <v>0</v>
      </c>
      <c r="S81" s="351">
        <v>0</v>
      </c>
      <c r="T81" s="351">
        <v>0</v>
      </c>
      <c r="U81" s="346">
        <v>0</v>
      </c>
      <c r="V81" s="407">
        <v>0</v>
      </c>
      <c r="W81" s="252">
        <v>0</v>
      </c>
      <c r="X81" s="252">
        <v>0</v>
      </c>
      <c r="Y81" s="252">
        <v>0</v>
      </c>
      <c r="Z81" s="25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316">
        <v>0</v>
      </c>
      <c r="AH81" s="316">
        <v>0</v>
      </c>
      <c r="AI81" s="112">
        <v>0</v>
      </c>
      <c r="AJ81" s="112">
        <v>0</v>
      </c>
      <c r="AK81" s="112">
        <v>0</v>
      </c>
      <c r="AL81" s="112">
        <v>0</v>
      </c>
      <c r="AM81" s="183" t="s">
        <v>284</v>
      </c>
      <c r="AN81" s="184">
        <v>2016</v>
      </c>
      <c r="AO81" s="184">
        <v>2017</v>
      </c>
      <c r="AP81" s="184">
        <v>2018</v>
      </c>
      <c r="AQ81" s="184">
        <v>2019</v>
      </c>
      <c r="AR81" s="184">
        <v>2020</v>
      </c>
      <c r="AS81" s="184">
        <v>2021</v>
      </c>
      <c r="AT81" s="185" t="s">
        <v>264</v>
      </c>
      <c r="AU81" s="184">
        <v>2016</v>
      </c>
      <c r="AV81" s="184">
        <v>2017</v>
      </c>
      <c r="AW81" s="184">
        <v>2018</v>
      </c>
      <c r="AX81" s="184">
        <v>2019</v>
      </c>
      <c r="AY81" s="184">
        <v>2020</v>
      </c>
      <c r="AZ81" s="184">
        <v>2021</v>
      </c>
    </row>
    <row r="82" spans="1:52" ht="20.25" customHeight="1" x14ac:dyDescent="0.2">
      <c r="A82" s="180"/>
      <c r="B82" s="182"/>
      <c r="C82" s="322"/>
      <c r="D82" s="468">
        <v>0</v>
      </c>
      <c r="E82" s="316">
        <f>D82*AW85*AW80</f>
        <v>0</v>
      </c>
      <c r="F82" s="316">
        <f>E82*AX85*AX80</f>
        <v>0</v>
      </c>
      <c r="G82" s="316">
        <f>F82*AY85*AY80</f>
        <v>0</v>
      </c>
      <c r="H82" s="316">
        <f>G82*AZ85*AZ80</f>
        <v>0</v>
      </c>
      <c r="I82" s="252"/>
      <c r="J82" s="395">
        <v>0</v>
      </c>
      <c r="K82" s="234">
        <v>0</v>
      </c>
      <c r="L82" s="234">
        <v>0</v>
      </c>
      <c r="M82" s="234">
        <v>0</v>
      </c>
      <c r="N82" s="234">
        <v>0</v>
      </c>
      <c r="O82" s="351"/>
      <c r="P82" s="529">
        <v>0</v>
      </c>
      <c r="Q82" s="351">
        <f>P82*K82</f>
        <v>0</v>
      </c>
      <c r="R82" s="351">
        <f>P82*L82</f>
        <v>0</v>
      </c>
      <c r="S82" s="351">
        <f>P82*M82</f>
        <v>0</v>
      </c>
      <c r="T82" s="351">
        <f>P82*N82</f>
        <v>0</v>
      </c>
      <c r="U82" s="346"/>
      <c r="V82" s="407"/>
      <c r="W82" s="252"/>
      <c r="X82" s="252"/>
      <c r="Y82" s="252"/>
      <c r="Z82" s="324"/>
      <c r="AA82" s="348"/>
      <c r="AB82" s="348"/>
      <c r="AC82" s="348"/>
      <c r="AD82" s="348"/>
      <c r="AE82" s="348"/>
      <c r="AF82" s="348"/>
      <c r="AG82" s="348"/>
      <c r="AH82" s="316"/>
      <c r="AI82" s="316"/>
      <c r="AJ82" s="353"/>
      <c r="AK82" s="322"/>
      <c r="AL82" s="322"/>
      <c r="AM82" s="183" t="s">
        <v>285</v>
      </c>
      <c r="AN82" s="186">
        <v>0</v>
      </c>
      <c r="AO82" s="186">
        <v>0</v>
      </c>
      <c r="AP82" s="186">
        <v>0</v>
      </c>
      <c r="AQ82" s="186">
        <v>0</v>
      </c>
      <c r="AR82" s="186">
        <v>0</v>
      </c>
      <c r="AS82" s="186">
        <v>0</v>
      </c>
      <c r="AT82" s="191">
        <v>47.2</v>
      </c>
      <c r="AU82" s="186">
        <f t="shared" ref="AU82:AZ82" si="32">$AT$82*AN82</f>
        <v>0</v>
      </c>
      <c r="AV82" s="186">
        <f t="shared" si="32"/>
        <v>0</v>
      </c>
      <c r="AW82" s="186">
        <f t="shared" si="32"/>
        <v>0</v>
      </c>
      <c r="AX82" s="186">
        <f t="shared" si="32"/>
        <v>0</v>
      </c>
      <c r="AY82" s="186">
        <f t="shared" si="32"/>
        <v>0</v>
      </c>
      <c r="AZ82" s="186">
        <f t="shared" si="32"/>
        <v>0</v>
      </c>
    </row>
    <row r="83" spans="1:52" ht="14.25" customHeight="1" x14ac:dyDescent="0.2">
      <c r="A83" s="201"/>
      <c r="B83" s="202"/>
      <c r="C83" s="322"/>
      <c r="D83" s="468"/>
      <c r="E83" s="316"/>
      <c r="F83" s="316"/>
      <c r="G83" s="316"/>
      <c r="H83" s="316"/>
      <c r="I83" s="252"/>
      <c r="J83" s="395"/>
      <c r="K83" s="234"/>
      <c r="L83" s="234"/>
      <c r="M83" s="234"/>
      <c r="N83" s="234"/>
      <c r="O83" s="351"/>
      <c r="P83" s="530"/>
      <c r="Q83" s="351"/>
      <c r="R83" s="351"/>
      <c r="S83" s="351"/>
      <c r="T83" s="351"/>
      <c r="U83" s="346"/>
      <c r="V83" s="407"/>
      <c r="W83" s="252"/>
      <c r="X83" s="252"/>
      <c r="Y83" s="252"/>
      <c r="Z83" s="324"/>
      <c r="AA83" s="348"/>
      <c r="AB83" s="348"/>
      <c r="AC83" s="348"/>
      <c r="AD83" s="348"/>
      <c r="AE83" s="348"/>
      <c r="AF83" s="348"/>
      <c r="AG83" s="348"/>
      <c r="AH83" s="316"/>
      <c r="AI83" s="316"/>
      <c r="AJ83" s="353"/>
      <c r="AK83" s="322"/>
      <c r="AL83" s="322"/>
      <c r="AM83" s="183" t="s">
        <v>286</v>
      </c>
      <c r="AN83" s="186">
        <v>0</v>
      </c>
      <c r="AO83" s="186">
        <v>0</v>
      </c>
      <c r="AP83" s="186">
        <v>0</v>
      </c>
      <c r="AQ83" s="186">
        <v>0</v>
      </c>
      <c r="AR83" s="186">
        <v>0</v>
      </c>
      <c r="AS83" s="186">
        <v>0</v>
      </c>
      <c r="AT83" s="191">
        <v>97.04</v>
      </c>
      <c r="AU83" s="186">
        <f t="shared" ref="AU83:AZ83" si="33">$AT$83*AN83</f>
        <v>0</v>
      </c>
      <c r="AV83" s="186">
        <f t="shared" si="33"/>
        <v>0</v>
      </c>
      <c r="AW83" s="186">
        <f t="shared" si="33"/>
        <v>0</v>
      </c>
      <c r="AX83" s="186">
        <f t="shared" si="33"/>
        <v>0</v>
      </c>
      <c r="AY83" s="186">
        <f t="shared" si="33"/>
        <v>0</v>
      </c>
      <c r="AZ83" s="186">
        <f t="shared" si="33"/>
        <v>0</v>
      </c>
    </row>
    <row r="84" spans="1:52" ht="20.25" customHeight="1" x14ac:dyDescent="0.2">
      <c r="A84" s="201"/>
      <c r="B84" s="202"/>
      <c r="C84" s="322"/>
      <c r="D84" s="468"/>
      <c r="E84" s="316"/>
      <c r="F84" s="316"/>
      <c r="G84" s="316"/>
      <c r="H84" s="316"/>
      <c r="I84" s="252"/>
      <c r="J84" s="395"/>
      <c r="K84" s="234"/>
      <c r="L84" s="234"/>
      <c r="M84" s="234"/>
      <c r="N84" s="234"/>
      <c r="O84" s="351"/>
      <c r="P84" s="530"/>
      <c r="Q84" s="351"/>
      <c r="R84" s="351"/>
      <c r="S84" s="351"/>
      <c r="T84" s="351"/>
      <c r="U84" s="346"/>
      <c r="V84" s="407"/>
      <c r="W84" s="252"/>
      <c r="X84" s="252"/>
      <c r="Y84" s="252"/>
      <c r="Z84" s="324"/>
      <c r="AA84" s="348"/>
      <c r="AB84" s="348"/>
      <c r="AC84" s="348"/>
      <c r="AD84" s="348"/>
      <c r="AE84" s="348"/>
      <c r="AF84" s="348"/>
      <c r="AG84" s="348"/>
      <c r="AH84" s="316"/>
      <c r="AI84" s="316"/>
      <c r="AJ84" s="353"/>
      <c r="AK84" s="322"/>
      <c r="AL84" s="322"/>
      <c r="AM84" s="183"/>
      <c r="AN84" s="183"/>
      <c r="AO84" s="186"/>
      <c r="AP84" s="186"/>
      <c r="AQ84" s="186"/>
      <c r="AR84" s="186"/>
      <c r="AS84" s="186"/>
      <c r="AT84" s="186" t="s">
        <v>287</v>
      </c>
      <c r="AU84" s="186">
        <f t="shared" ref="AU84:AZ84" si="34">AU82+AU83</f>
        <v>0</v>
      </c>
      <c r="AV84" s="186">
        <f t="shared" si="34"/>
        <v>0</v>
      </c>
      <c r="AW84" s="186">
        <f t="shared" si="34"/>
        <v>0</v>
      </c>
      <c r="AX84" s="186">
        <f t="shared" si="34"/>
        <v>0</v>
      </c>
      <c r="AY84" s="186">
        <f t="shared" si="34"/>
        <v>0</v>
      </c>
      <c r="AZ84" s="186">
        <f t="shared" si="34"/>
        <v>0</v>
      </c>
    </row>
    <row r="85" spans="1:52" ht="19.5" customHeight="1" x14ac:dyDescent="0.2">
      <c r="A85" s="201"/>
      <c r="B85" s="202"/>
      <c r="C85" s="322"/>
      <c r="D85" s="468"/>
      <c r="E85" s="316"/>
      <c r="F85" s="316"/>
      <c r="G85" s="316"/>
      <c r="H85" s="316"/>
      <c r="I85" s="252"/>
      <c r="J85" s="395"/>
      <c r="K85" s="234"/>
      <c r="L85" s="234"/>
      <c r="M85" s="234"/>
      <c r="N85" s="234"/>
      <c r="O85" s="351"/>
      <c r="P85" s="530"/>
      <c r="Q85" s="351"/>
      <c r="R85" s="351"/>
      <c r="S85" s="351"/>
      <c r="T85" s="351"/>
      <c r="U85" s="346"/>
      <c r="V85" s="407"/>
      <c r="W85" s="252"/>
      <c r="X85" s="252"/>
      <c r="Y85" s="252"/>
      <c r="Z85" s="324"/>
      <c r="AA85" s="348"/>
      <c r="AB85" s="348"/>
      <c r="AC85" s="348"/>
      <c r="AD85" s="348"/>
      <c r="AE85" s="348"/>
      <c r="AF85" s="348"/>
      <c r="AG85" s="348"/>
      <c r="AH85" s="316"/>
      <c r="AI85" s="316"/>
      <c r="AJ85" s="353"/>
      <c r="AK85" s="322"/>
      <c r="AL85" s="322"/>
      <c r="AM85" s="183"/>
      <c r="AN85" s="183"/>
      <c r="AO85" s="186"/>
      <c r="AP85" s="186"/>
      <c r="AQ85" s="186"/>
      <c r="AR85" s="186"/>
      <c r="AS85" s="186"/>
      <c r="AT85" s="189" t="s">
        <v>288</v>
      </c>
      <c r="AU85" s="186"/>
      <c r="AV85" s="206">
        <v>0</v>
      </c>
      <c r="AW85" s="206">
        <v>0</v>
      </c>
      <c r="AX85" s="206">
        <v>0</v>
      </c>
      <c r="AY85" s="206">
        <v>0</v>
      </c>
      <c r="AZ85" s="206">
        <v>0</v>
      </c>
    </row>
    <row r="86" spans="1:52" ht="17.25" customHeight="1" x14ac:dyDescent="0.2">
      <c r="A86" s="121"/>
      <c r="B86" s="147"/>
      <c r="C86" s="112"/>
      <c r="D86" s="468"/>
      <c r="E86" s="112"/>
      <c r="F86" s="112"/>
      <c r="G86" s="112"/>
      <c r="H86" s="112"/>
      <c r="I86" s="112"/>
      <c r="J86" s="315"/>
      <c r="K86" s="234"/>
      <c r="L86" s="234"/>
      <c r="M86" s="234"/>
      <c r="N86" s="234"/>
      <c r="O86" s="112"/>
      <c r="P86" s="315"/>
      <c r="Q86" s="112"/>
      <c r="R86" s="112"/>
      <c r="S86" s="112"/>
      <c r="T86" s="112"/>
      <c r="U86" s="314"/>
      <c r="V86" s="315"/>
      <c r="W86" s="314"/>
      <c r="X86" s="314"/>
      <c r="Y86" s="314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3"/>
    </row>
    <row r="87" spans="1:52" ht="15.75" x14ac:dyDescent="0.2">
      <c r="A87" s="154" t="s">
        <v>189</v>
      </c>
      <c r="B87" s="119"/>
      <c r="C87" s="316">
        <v>0</v>
      </c>
      <c r="D87" s="336">
        <v>0</v>
      </c>
      <c r="E87" s="391">
        <f>E89</f>
        <v>0</v>
      </c>
      <c r="F87" s="391">
        <v>0</v>
      </c>
      <c r="G87" s="391">
        <v>0</v>
      </c>
      <c r="H87" s="391">
        <v>0</v>
      </c>
      <c r="I87" s="112">
        <v>0</v>
      </c>
      <c r="J87" s="315">
        <v>0</v>
      </c>
      <c r="K87" s="234">
        <v>0</v>
      </c>
      <c r="L87" s="234">
        <v>0</v>
      </c>
      <c r="M87" s="234">
        <v>0</v>
      </c>
      <c r="N87" s="234">
        <v>0</v>
      </c>
      <c r="O87" s="319">
        <v>0</v>
      </c>
      <c r="P87" s="531">
        <v>0</v>
      </c>
      <c r="Q87" s="392">
        <v>0</v>
      </c>
      <c r="R87" s="392">
        <v>0</v>
      </c>
      <c r="S87" s="392">
        <v>0</v>
      </c>
      <c r="T87" s="392">
        <v>0</v>
      </c>
      <c r="U87" s="346">
        <v>0</v>
      </c>
      <c r="V87" s="407">
        <v>0</v>
      </c>
      <c r="W87" s="314">
        <v>0</v>
      </c>
      <c r="X87" s="314">
        <v>0</v>
      </c>
      <c r="Y87" s="314">
        <v>0</v>
      </c>
      <c r="Z87" s="314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318">
        <v>0</v>
      </c>
      <c r="AH87" s="318">
        <v>0</v>
      </c>
      <c r="AI87" s="112">
        <v>0</v>
      </c>
      <c r="AJ87" s="112">
        <v>0</v>
      </c>
      <c r="AK87" s="112">
        <v>0</v>
      </c>
      <c r="AL87" s="112">
        <v>0</v>
      </c>
      <c r="AM87" s="3"/>
    </row>
    <row r="88" spans="1:52" ht="15.75" x14ac:dyDescent="0.2">
      <c r="A88" s="119" t="s">
        <v>184</v>
      </c>
      <c r="B88" s="119"/>
      <c r="C88" s="112"/>
      <c r="D88" s="315"/>
      <c r="E88" s="112"/>
      <c r="F88" s="112"/>
      <c r="G88" s="112"/>
      <c r="H88" s="112"/>
      <c r="I88" s="112"/>
      <c r="J88" s="315"/>
      <c r="K88" s="234"/>
      <c r="L88" s="234"/>
      <c r="M88" s="234"/>
      <c r="N88" s="234"/>
      <c r="O88" s="112"/>
      <c r="P88" s="315"/>
      <c r="Q88" s="112"/>
      <c r="R88" s="112"/>
      <c r="S88" s="112"/>
      <c r="T88" s="112"/>
      <c r="U88" s="314"/>
      <c r="V88" s="315"/>
      <c r="W88" s="314"/>
      <c r="X88" s="314"/>
      <c r="Y88" s="314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3"/>
      <c r="AT88" s="280" t="s">
        <v>384</v>
      </c>
      <c r="AU88" s="189"/>
      <c r="AV88" s="190"/>
      <c r="AW88" s="190">
        <v>0.995</v>
      </c>
      <c r="AX88" s="190">
        <v>1.0309999999999999</v>
      </c>
      <c r="AY88" s="190">
        <v>1.032</v>
      </c>
      <c r="AZ88" s="190">
        <v>1.0349999999999999</v>
      </c>
    </row>
    <row r="89" spans="1:52" ht="46.5" customHeight="1" x14ac:dyDescent="0.2">
      <c r="A89" s="207" t="s">
        <v>289</v>
      </c>
      <c r="B89" s="205" t="s">
        <v>404</v>
      </c>
      <c r="C89" s="316">
        <v>0</v>
      </c>
      <c r="D89" s="336">
        <v>0</v>
      </c>
      <c r="E89" s="316">
        <v>0</v>
      </c>
      <c r="F89" s="316">
        <v>0</v>
      </c>
      <c r="G89" s="316">
        <v>0</v>
      </c>
      <c r="H89" s="316">
        <v>0</v>
      </c>
      <c r="I89" s="252">
        <v>0</v>
      </c>
      <c r="J89" s="395">
        <v>0</v>
      </c>
      <c r="K89" s="234">
        <v>0</v>
      </c>
      <c r="L89" s="234">
        <v>0</v>
      </c>
      <c r="M89" s="234">
        <v>0</v>
      </c>
      <c r="N89" s="234">
        <v>0</v>
      </c>
      <c r="O89" s="319">
        <v>0</v>
      </c>
      <c r="P89" s="531">
        <v>0</v>
      </c>
      <c r="Q89" s="351">
        <v>0</v>
      </c>
      <c r="R89" s="351">
        <v>0</v>
      </c>
      <c r="S89" s="351">
        <v>0</v>
      </c>
      <c r="T89" s="351">
        <v>0</v>
      </c>
      <c r="U89" s="346">
        <v>0</v>
      </c>
      <c r="V89" s="407">
        <v>0</v>
      </c>
      <c r="W89" s="407">
        <v>0</v>
      </c>
      <c r="X89" s="407">
        <v>0</v>
      </c>
      <c r="Y89" s="407">
        <v>0</v>
      </c>
      <c r="Z89" s="407">
        <v>0</v>
      </c>
      <c r="AA89" s="401">
        <v>0</v>
      </c>
      <c r="AB89" s="401">
        <v>0</v>
      </c>
      <c r="AC89" s="401">
        <v>0</v>
      </c>
      <c r="AD89" s="401">
        <v>0</v>
      </c>
      <c r="AE89" s="401">
        <v>0</v>
      </c>
      <c r="AF89" s="401">
        <v>0</v>
      </c>
      <c r="AG89" s="318">
        <v>0</v>
      </c>
      <c r="AH89" s="318">
        <v>0</v>
      </c>
      <c r="AI89" s="401">
        <v>0</v>
      </c>
      <c r="AJ89" s="401">
        <v>0</v>
      </c>
      <c r="AK89" s="401">
        <v>0</v>
      </c>
      <c r="AL89" s="401">
        <v>0</v>
      </c>
      <c r="AM89" s="209" t="s">
        <v>289</v>
      </c>
      <c r="AN89" s="184">
        <v>2016</v>
      </c>
      <c r="AO89" s="184">
        <v>2017</v>
      </c>
      <c r="AP89" s="184">
        <v>2018</v>
      </c>
      <c r="AQ89" s="184">
        <v>2019</v>
      </c>
      <c r="AR89" s="184">
        <v>2020</v>
      </c>
      <c r="AS89" s="184">
        <v>2021</v>
      </c>
      <c r="AT89" s="185" t="s">
        <v>264</v>
      </c>
      <c r="AU89" s="184">
        <v>2016</v>
      </c>
      <c r="AV89" s="184">
        <v>2017</v>
      </c>
      <c r="AW89" s="184">
        <v>2018</v>
      </c>
      <c r="AX89" s="184">
        <v>2019</v>
      </c>
      <c r="AY89" s="184">
        <v>2020</v>
      </c>
      <c r="AZ89" s="184">
        <v>2021</v>
      </c>
    </row>
    <row r="90" spans="1:52" ht="19.5" customHeight="1" x14ac:dyDescent="0.2">
      <c r="A90" s="210" t="s">
        <v>261</v>
      </c>
      <c r="B90" s="208"/>
      <c r="C90" s="316">
        <v>0</v>
      </c>
      <c r="D90" s="336">
        <v>0</v>
      </c>
      <c r="E90" s="318">
        <f>D90*AW93*AW88</f>
        <v>0</v>
      </c>
      <c r="F90" s="318">
        <f>E90*AX93*AX88</f>
        <v>0</v>
      </c>
      <c r="G90" s="318">
        <f>F90*AY93*AY88</f>
        <v>0</v>
      </c>
      <c r="H90" s="318">
        <f>G90*AZ93*AZ88</f>
        <v>0</v>
      </c>
      <c r="I90" s="252"/>
      <c r="J90" s="395">
        <v>0</v>
      </c>
      <c r="K90" s="234">
        <v>0</v>
      </c>
      <c r="L90" s="234">
        <f>K90*AX93*AX88</f>
        <v>0</v>
      </c>
      <c r="M90" s="234">
        <f>L90*AY93*AY88</f>
        <v>0</v>
      </c>
      <c r="N90" s="234">
        <f>M90*AZ93*AZ88</f>
        <v>0</v>
      </c>
      <c r="O90" s="319"/>
      <c r="P90" s="531">
        <v>0</v>
      </c>
      <c r="Q90" s="319">
        <f>$P$90*K90</f>
        <v>0</v>
      </c>
      <c r="R90" s="319">
        <f>$P$90*L90</f>
        <v>0</v>
      </c>
      <c r="S90" s="319">
        <f>$P$90*M90</f>
        <v>0</v>
      </c>
      <c r="T90" s="319">
        <f>$P$90*N90</f>
        <v>0</v>
      </c>
      <c r="U90" s="252"/>
      <c r="V90" s="395"/>
      <c r="W90" s="252"/>
      <c r="X90" s="252"/>
      <c r="Y90" s="252"/>
      <c r="Z90" s="324"/>
      <c r="AA90" s="348"/>
      <c r="AB90" s="348"/>
      <c r="AC90" s="320"/>
      <c r="AD90" s="320"/>
      <c r="AE90" s="320"/>
      <c r="AF90" s="320"/>
      <c r="AG90" s="320"/>
      <c r="AH90" s="316"/>
      <c r="AI90" s="316"/>
      <c r="AJ90" s="328"/>
      <c r="AK90" s="328"/>
      <c r="AL90" s="328"/>
      <c r="AM90" s="183" t="s">
        <v>290</v>
      </c>
      <c r="AN90" s="286">
        <v>0</v>
      </c>
      <c r="AO90" s="286">
        <v>0</v>
      </c>
      <c r="AP90" s="286">
        <v>0</v>
      </c>
      <c r="AQ90" s="286">
        <v>0</v>
      </c>
      <c r="AR90" s="286">
        <v>0</v>
      </c>
      <c r="AS90" s="286">
        <v>0</v>
      </c>
      <c r="AT90" s="287">
        <v>134.16</v>
      </c>
      <c r="AU90" s="286">
        <f>AN90*AT90</f>
        <v>0</v>
      </c>
      <c r="AV90" s="286">
        <f>AO90*AT90</f>
        <v>0</v>
      </c>
      <c r="AW90" s="286">
        <f>AP90*AT90</f>
        <v>0</v>
      </c>
      <c r="AX90" s="286">
        <f>AQ90*AT90</f>
        <v>0</v>
      </c>
      <c r="AY90" s="286">
        <f>AR90*AT90</f>
        <v>0</v>
      </c>
      <c r="AZ90" s="286">
        <f>AS90*AT90</f>
        <v>0</v>
      </c>
    </row>
    <row r="91" spans="1:52" ht="18.75" customHeight="1" x14ac:dyDescent="0.2">
      <c r="A91" s="180" t="s">
        <v>260</v>
      </c>
      <c r="B91" s="182"/>
      <c r="C91" s="316"/>
      <c r="D91" s="336"/>
      <c r="E91" s="316"/>
      <c r="F91" s="316"/>
      <c r="G91" s="316"/>
      <c r="H91" s="316"/>
      <c r="I91" s="252"/>
      <c r="J91" s="395"/>
      <c r="K91" s="234"/>
      <c r="L91" s="234"/>
      <c r="M91" s="234"/>
      <c r="N91" s="234"/>
      <c r="O91" s="317"/>
      <c r="P91" s="531"/>
      <c r="Q91" s="351"/>
      <c r="R91" s="319"/>
      <c r="S91" s="319"/>
      <c r="T91" s="319"/>
      <c r="U91" s="252"/>
      <c r="V91" s="395"/>
      <c r="W91" s="252"/>
      <c r="X91" s="252"/>
      <c r="Y91" s="252"/>
      <c r="Z91" s="324"/>
      <c r="AA91" s="348"/>
      <c r="AB91" s="348"/>
      <c r="AC91" s="320"/>
      <c r="AD91" s="320"/>
      <c r="AE91" s="320"/>
      <c r="AF91" s="320"/>
      <c r="AG91" s="320"/>
      <c r="AH91" s="316"/>
      <c r="AI91" s="316"/>
      <c r="AJ91" s="328"/>
      <c r="AK91" s="328"/>
      <c r="AL91" s="328"/>
      <c r="AM91" s="183" t="s">
        <v>291</v>
      </c>
      <c r="AN91" s="286">
        <v>0</v>
      </c>
      <c r="AO91" s="286">
        <v>0</v>
      </c>
      <c r="AP91" s="286">
        <v>0</v>
      </c>
      <c r="AQ91" s="286">
        <v>0</v>
      </c>
      <c r="AR91" s="286">
        <v>0</v>
      </c>
      <c r="AS91" s="286">
        <v>0</v>
      </c>
      <c r="AT91" s="288">
        <v>159</v>
      </c>
      <c r="AU91" s="286">
        <f>AN91*AT91</f>
        <v>0</v>
      </c>
      <c r="AV91" s="286">
        <f>AO91*AT91</f>
        <v>0</v>
      </c>
      <c r="AW91" s="286">
        <f>AP91*AT91</f>
        <v>0</v>
      </c>
      <c r="AX91" s="286">
        <f>AQ91*AT91</f>
        <v>0</v>
      </c>
      <c r="AY91" s="286">
        <f>AR91*AT91</f>
        <v>0</v>
      </c>
      <c r="AZ91" s="286">
        <f>AS91*AT91</f>
        <v>0</v>
      </c>
    </row>
    <row r="92" spans="1:52" ht="12.75" customHeight="1" x14ac:dyDescent="0.2">
      <c r="A92" s="211"/>
      <c r="B92" s="212"/>
      <c r="C92" s="316"/>
      <c r="D92" s="336"/>
      <c r="E92" s="316"/>
      <c r="F92" s="316"/>
      <c r="G92" s="316"/>
      <c r="H92" s="316"/>
      <c r="I92" s="252"/>
      <c r="J92" s="395"/>
      <c r="K92" s="234"/>
      <c r="L92" s="234"/>
      <c r="M92" s="234"/>
      <c r="N92" s="234"/>
      <c r="O92" s="317"/>
      <c r="P92" s="412"/>
      <c r="Q92" s="351"/>
      <c r="R92" s="319"/>
      <c r="S92" s="319"/>
      <c r="T92" s="319"/>
      <c r="U92" s="252"/>
      <c r="V92" s="395"/>
      <c r="W92" s="252"/>
      <c r="X92" s="252"/>
      <c r="Y92" s="252"/>
      <c r="Z92" s="324"/>
      <c r="AA92" s="348"/>
      <c r="AB92" s="348"/>
      <c r="AC92" s="320"/>
      <c r="AD92" s="320"/>
      <c r="AE92" s="320"/>
      <c r="AF92" s="320"/>
      <c r="AG92" s="320"/>
      <c r="AH92" s="316"/>
      <c r="AI92" s="316"/>
      <c r="AJ92" s="328"/>
      <c r="AK92" s="328"/>
      <c r="AL92" s="328"/>
      <c r="AM92" s="183"/>
      <c r="AN92" s="289"/>
      <c r="AO92" s="290"/>
      <c r="AP92" s="290"/>
      <c r="AQ92" s="290"/>
      <c r="AR92" s="291"/>
      <c r="AS92" s="291"/>
      <c r="AT92" s="291" t="s">
        <v>277</v>
      </c>
      <c r="AU92" s="286">
        <f t="shared" ref="AU92:AZ92" si="35">AU90+AU91</f>
        <v>0</v>
      </c>
      <c r="AV92" s="286">
        <f t="shared" si="35"/>
        <v>0</v>
      </c>
      <c r="AW92" s="286">
        <f t="shared" si="35"/>
        <v>0</v>
      </c>
      <c r="AX92" s="286">
        <f t="shared" si="35"/>
        <v>0</v>
      </c>
      <c r="AY92" s="286">
        <f t="shared" si="35"/>
        <v>0</v>
      </c>
      <c r="AZ92" s="286">
        <f t="shared" si="35"/>
        <v>0</v>
      </c>
    </row>
    <row r="93" spans="1:52" ht="18" customHeight="1" x14ac:dyDescent="0.2">
      <c r="A93" s="211"/>
      <c r="B93" s="212"/>
      <c r="C93" s="316"/>
      <c r="D93" s="336"/>
      <c r="E93" s="316"/>
      <c r="F93" s="316"/>
      <c r="G93" s="316"/>
      <c r="H93" s="316"/>
      <c r="I93" s="252"/>
      <c r="J93" s="395"/>
      <c r="K93" s="234"/>
      <c r="L93" s="234"/>
      <c r="M93" s="234"/>
      <c r="N93" s="234"/>
      <c r="O93" s="317"/>
      <c r="P93" s="412"/>
      <c r="Q93" s="351"/>
      <c r="R93" s="319"/>
      <c r="S93" s="319"/>
      <c r="T93" s="319"/>
      <c r="U93" s="252"/>
      <c r="V93" s="395"/>
      <c r="W93" s="252"/>
      <c r="X93" s="252"/>
      <c r="Y93" s="252"/>
      <c r="Z93" s="324"/>
      <c r="AA93" s="348"/>
      <c r="AB93" s="348"/>
      <c r="AC93" s="320"/>
      <c r="AD93" s="320"/>
      <c r="AE93" s="320"/>
      <c r="AF93" s="320"/>
      <c r="AG93" s="320"/>
      <c r="AH93" s="316"/>
      <c r="AI93" s="316"/>
      <c r="AJ93" s="328"/>
      <c r="AK93" s="328"/>
      <c r="AL93" s="328"/>
      <c r="AM93" s="183"/>
      <c r="AN93" s="289"/>
      <c r="AO93" s="290"/>
      <c r="AP93" s="290"/>
      <c r="AQ93" s="290"/>
      <c r="AR93" s="290"/>
      <c r="AS93" s="290"/>
      <c r="AT93" s="290" t="s">
        <v>292</v>
      </c>
      <c r="AU93" s="290"/>
      <c r="AV93" s="292">
        <v>0</v>
      </c>
      <c r="AW93" s="292">
        <v>0</v>
      </c>
      <c r="AX93" s="292">
        <v>0</v>
      </c>
      <c r="AY93" s="292">
        <v>0</v>
      </c>
      <c r="AZ93" s="292">
        <v>0</v>
      </c>
    </row>
    <row r="94" spans="1:52" ht="20.25" customHeight="1" x14ac:dyDescent="0.2">
      <c r="A94" s="211"/>
      <c r="B94" s="212"/>
      <c r="C94" s="316"/>
      <c r="D94" s="336"/>
      <c r="E94" s="316"/>
      <c r="F94" s="316"/>
      <c r="G94" s="316"/>
      <c r="H94" s="316"/>
      <c r="I94" s="252"/>
      <c r="J94" s="395"/>
      <c r="K94" s="234"/>
      <c r="L94" s="234"/>
      <c r="M94" s="234"/>
      <c r="N94" s="234"/>
      <c r="O94" s="317"/>
      <c r="P94" s="412"/>
      <c r="Q94" s="351"/>
      <c r="R94" s="319"/>
      <c r="S94" s="319"/>
      <c r="T94" s="319"/>
      <c r="U94" s="252"/>
      <c r="V94" s="395"/>
      <c r="W94" s="252"/>
      <c r="X94" s="252"/>
      <c r="Y94" s="252"/>
      <c r="Z94" s="324"/>
      <c r="AA94" s="348"/>
      <c r="AB94" s="348"/>
      <c r="AC94" s="320"/>
      <c r="AD94" s="320"/>
      <c r="AE94" s="320"/>
      <c r="AF94" s="320"/>
      <c r="AG94" s="320"/>
      <c r="AH94" s="316"/>
      <c r="AI94" s="316"/>
      <c r="AJ94" s="328"/>
      <c r="AK94" s="328"/>
      <c r="AL94" s="328"/>
      <c r="AM94" s="183"/>
      <c r="AN94" s="183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</row>
    <row r="95" spans="1:52" ht="14.25" customHeight="1" x14ac:dyDescent="0.2">
      <c r="A95" s="121"/>
      <c r="B95" s="147"/>
      <c r="C95" s="113"/>
      <c r="D95" s="469"/>
      <c r="E95" s="113"/>
      <c r="F95" s="113"/>
      <c r="G95" s="113"/>
      <c r="H95" s="113"/>
      <c r="I95" s="113"/>
      <c r="J95" s="469"/>
      <c r="K95" s="234"/>
      <c r="L95" s="234"/>
      <c r="M95" s="234"/>
      <c r="N95" s="234"/>
      <c r="O95" s="113"/>
      <c r="P95" s="469"/>
      <c r="Q95" s="113"/>
      <c r="R95" s="113"/>
      <c r="S95" s="113"/>
      <c r="T95" s="113"/>
      <c r="U95" s="354"/>
      <c r="V95" s="469"/>
      <c r="W95" s="354"/>
      <c r="X95" s="354"/>
      <c r="Y95" s="354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4"/>
    </row>
    <row r="96" spans="1:52" ht="15.75" customHeight="1" x14ac:dyDescent="0.2">
      <c r="A96" s="125"/>
      <c r="B96" s="119"/>
      <c r="C96" s="313"/>
      <c r="D96" s="315"/>
      <c r="E96" s="112"/>
      <c r="F96" s="112"/>
      <c r="G96" s="112"/>
      <c r="H96" s="112"/>
      <c r="I96" s="112"/>
      <c r="J96" s="315"/>
      <c r="K96" s="234"/>
      <c r="L96" s="234"/>
      <c r="M96" s="234"/>
      <c r="N96" s="234"/>
      <c r="O96" s="112"/>
      <c r="P96" s="315"/>
      <c r="Q96" s="112"/>
      <c r="R96" s="112"/>
      <c r="S96" s="112"/>
      <c r="T96" s="112"/>
      <c r="U96" s="314"/>
      <c r="V96" s="315"/>
      <c r="W96" s="314"/>
      <c r="X96" s="314"/>
      <c r="Y96" s="314"/>
      <c r="Z96" s="112"/>
      <c r="AA96" s="112"/>
      <c r="AB96" s="112"/>
      <c r="AC96" s="112"/>
      <c r="AD96" s="112"/>
      <c r="AE96" s="112"/>
      <c r="AF96" s="112"/>
      <c r="AG96" s="113"/>
      <c r="AH96" s="113"/>
      <c r="AI96" s="113"/>
      <c r="AJ96" s="113"/>
      <c r="AK96" s="113"/>
      <c r="AL96" s="113"/>
      <c r="AM96" s="4"/>
    </row>
    <row r="97" spans="1:52" ht="15.75" x14ac:dyDescent="0.2">
      <c r="A97" s="154" t="s">
        <v>190</v>
      </c>
      <c r="B97" s="119"/>
      <c r="C97" s="313">
        <v>0</v>
      </c>
      <c r="D97" s="470">
        <v>0</v>
      </c>
      <c r="E97" s="313">
        <f t="shared" ref="E97:H97" si="36">E99</f>
        <v>0</v>
      </c>
      <c r="F97" s="313">
        <f t="shared" si="36"/>
        <v>0</v>
      </c>
      <c r="G97" s="313">
        <f t="shared" si="36"/>
        <v>0</v>
      </c>
      <c r="H97" s="313">
        <f t="shared" si="36"/>
        <v>0</v>
      </c>
      <c r="I97" s="313">
        <v>0</v>
      </c>
      <c r="J97" s="470">
        <v>0</v>
      </c>
      <c r="K97" s="234">
        <v>0</v>
      </c>
      <c r="L97" s="234">
        <v>0</v>
      </c>
      <c r="M97" s="234">
        <v>0</v>
      </c>
      <c r="N97" s="234">
        <v>0</v>
      </c>
      <c r="O97" s="313">
        <v>0</v>
      </c>
      <c r="P97" s="470">
        <v>0</v>
      </c>
      <c r="Q97" s="313">
        <v>0</v>
      </c>
      <c r="R97" s="313">
        <v>0</v>
      </c>
      <c r="S97" s="313">
        <v>0</v>
      </c>
      <c r="T97" s="313">
        <v>0</v>
      </c>
      <c r="U97" s="313">
        <v>0</v>
      </c>
      <c r="V97" s="470">
        <v>0</v>
      </c>
      <c r="W97" s="313">
        <v>0</v>
      </c>
      <c r="X97" s="313">
        <v>0</v>
      </c>
      <c r="Y97" s="313">
        <v>0</v>
      </c>
      <c r="Z97" s="313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0</v>
      </c>
      <c r="AG97" s="313">
        <v>0</v>
      </c>
      <c r="AH97" s="313">
        <v>0</v>
      </c>
      <c r="AI97" s="112">
        <v>0</v>
      </c>
      <c r="AJ97" s="112">
        <v>0</v>
      </c>
      <c r="AK97" s="112">
        <v>0</v>
      </c>
      <c r="AL97" s="112">
        <v>0</v>
      </c>
      <c r="AM97" s="4"/>
      <c r="AT97" s="280" t="s">
        <v>385</v>
      </c>
      <c r="AU97" s="189"/>
      <c r="AV97" s="190"/>
      <c r="AW97" s="190">
        <v>1.0229999999999999</v>
      </c>
      <c r="AX97" s="190">
        <v>1.042</v>
      </c>
      <c r="AY97" s="190">
        <v>1.038</v>
      </c>
      <c r="AZ97" s="293">
        <v>1.0349999999999999</v>
      </c>
    </row>
    <row r="98" spans="1:52" ht="15.75" x14ac:dyDescent="0.2">
      <c r="A98" s="119" t="s">
        <v>184</v>
      </c>
      <c r="B98" s="119"/>
      <c r="C98" s="313"/>
      <c r="D98" s="315"/>
      <c r="E98" s="112"/>
      <c r="F98" s="112"/>
      <c r="G98" s="112"/>
      <c r="H98" s="112"/>
      <c r="I98" s="112"/>
      <c r="J98" s="315"/>
      <c r="K98" s="234"/>
      <c r="L98" s="234"/>
      <c r="M98" s="234"/>
      <c r="N98" s="234"/>
      <c r="O98" s="112"/>
      <c r="P98" s="315"/>
      <c r="Q98" s="112"/>
      <c r="R98" s="112"/>
      <c r="S98" s="112"/>
      <c r="T98" s="112"/>
      <c r="U98" s="314"/>
      <c r="V98" s="315"/>
      <c r="W98" s="314"/>
      <c r="X98" s="314"/>
      <c r="Y98" s="314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3"/>
      <c r="AU98" s="184">
        <v>2016</v>
      </c>
      <c r="AV98" s="184">
        <v>2017</v>
      </c>
      <c r="AW98" s="184">
        <v>2018</v>
      </c>
      <c r="AX98" s="184">
        <v>2019</v>
      </c>
      <c r="AY98" s="184">
        <v>2020</v>
      </c>
      <c r="AZ98" s="184">
        <v>2021</v>
      </c>
    </row>
    <row r="99" spans="1:52" ht="14.25" customHeight="1" x14ac:dyDescent="0.2">
      <c r="A99" s="213" t="s">
        <v>293</v>
      </c>
      <c r="B99" s="205" t="s">
        <v>405</v>
      </c>
      <c r="C99" s="112">
        <v>0</v>
      </c>
      <c r="D99" s="315">
        <v>0</v>
      </c>
      <c r="E99" s="112">
        <f>D99*AW97</f>
        <v>0</v>
      </c>
      <c r="F99" s="112">
        <f>E99*AX97</f>
        <v>0</v>
      </c>
      <c r="G99" s="112">
        <f>F99*AY97</f>
        <v>0</v>
      </c>
      <c r="H99" s="112">
        <f>G99*AZ97</f>
        <v>0</v>
      </c>
      <c r="I99" s="112">
        <v>0</v>
      </c>
      <c r="J99" s="315">
        <v>0</v>
      </c>
      <c r="K99" s="234">
        <v>0</v>
      </c>
      <c r="L99" s="234">
        <f>K99*AX97</f>
        <v>0</v>
      </c>
      <c r="M99" s="234">
        <f>L99*AY97</f>
        <v>0</v>
      </c>
      <c r="N99" s="234">
        <f>M99*AZ97</f>
        <v>0</v>
      </c>
      <c r="O99" s="112">
        <v>0</v>
      </c>
      <c r="P99" s="315">
        <v>0</v>
      </c>
      <c r="Q99" s="112">
        <v>0</v>
      </c>
      <c r="R99" s="112">
        <v>0</v>
      </c>
      <c r="S99" s="112">
        <v>0</v>
      </c>
      <c r="T99" s="112">
        <v>0</v>
      </c>
      <c r="U99" s="314">
        <v>0</v>
      </c>
      <c r="V99" s="315">
        <v>0</v>
      </c>
      <c r="W99" s="314">
        <v>0</v>
      </c>
      <c r="X99" s="314">
        <v>0</v>
      </c>
      <c r="Y99" s="314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3"/>
    </row>
    <row r="100" spans="1:52" ht="15.75" customHeight="1" x14ac:dyDescent="0.2">
      <c r="A100" s="125"/>
      <c r="B100" s="119"/>
      <c r="C100" s="313"/>
      <c r="D100" s="315"/>
      <c r="E100" s="112"/>
      <c r="F100" s="112"/>
      <c r="G100" s="112"/>
      <c r="H100" s="112"/>
      <c r="I100" s="112"/>
      <c r="J100" s="315"/>
      <c r="K100" s="234"/>
      <c r="L100" s="234"/>
      <c r="M100" s="234"/>
      <c r="N100" s="234"/>
      <c r="O100" s="112"/>
      <c r="P100" s="315">
        <v>0</v>
      </c>
      <c r="Q100" s="112"/>
      <c r="R100" s="112"/>
      <c r="S100" s="112"/>
      <c r="T100" s="112"/>
      <c r="U100" s="314"/>
      <c r="V100" s="315"/>
      <c r="W100" s="314"/>
      <c r="X100" s="314"/>
      <c r="Y100" s="314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3"/>
    </row>
    <row r="101" spans="1:52" ht="15.75" x14ac:dyDescent="0.2">
      <c r="A101" s="154" t="s">
        <v>191</v>
      </c>
      <c r="B101" s="229"/>
      <c r="C101" s="313"/>
      <c r="D101" s="315"/>
      <c r="E101" s="112"/>
      <c r="F101" s="112"/>
      <c r="G101" s="112"/>
      <c r="H101" s="112"/>
      <c r="I101" s="112"/>
      <c r="J101" s="315"/>
      <c r="K101" s="234"/>
      <c r="L101" s="234"/>
      <c r="M101" s="234"/>
      <c r="N101" s="234"/>
      <c r="O101" s="112"/>
      <c r="P101" s="315"/>
      <c r="Q101" s="112"/>
      <c r="R101" s="112"/>
      <c r="S101" s="112"/>
      <c r="T101" s="112"/>
      <c r="U101" s="314"/>
      <c r="V101" s="315"/>
      <c r="W101" s="314"/>
      <c r="X101" s="314"/>
      <c r="Y101" s="314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3"/>
    </row>
    <row r="102" spans="1:52" ht="15.75" x14ac:dyDescent="0.2">
      <c r="A102" s="224" t="s">
        <v>184</v>
      </c>
      <c r="B102" s="230"/>
      <c r="C102" s="313"/>
      <c r="D102" s="315"/>
      <c r="E102" s="112"/>
      <c r="F102" s="112"/>
      <c r="G102" s="112"/>
      <c r="H102" s="112"/>
      <c r="I102" s="112"/>
      <c r="J102" s="315"/>
      <c r="K102" s="234"/>
      <c r="L102" s="234"/>
      <c r="M102" s="234"/>
      <c r="N102" s="234"/>
      <c r="O102" s="112"/>
      <c r="P102" s="315"/>
      <c r="Q102" s="112"/>
      <c r="R102" s="112"/>
      <c r="S102" s="112"/>
      <c r="T102" s="112"/>
      <c r="U102" s="314"/>
      <c r="V102" s="315"/>
      <c r="W102" s="314"/>
      <c r="X102" s="314"/>
      <c r="Y102" s="314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3"/>
    </row>
    <row r="103" spans="1:52" ht="24" customHeight="1" x14ac:dyDescent="0.2">
      <c r="A103" s="225"/>
      <c r="B103" s="231"/>
      <c r="C103" s="313"/>
      <c r="D103" s="315"/>
      <c r="E103" s="112"/>
      <c r="F103" s="112"/>
      <c r="G103" s="112"/>
      <c r="H103" s="112"/>
      <c r="I103" s="112"/>
      <c r="J103" s="315"/>
      <c r="K103" s="234"/>
      <c r="L103" s="234"/>
      <c r="M103" s="234"/>
      <c r="N103" s="234"/>
      <c r="O103" s="112"/>
      <c r="P103" s="315"/>
      <c r="Q103" s="112"/>
      <c r="R103" s="112"/>
      <c r="S103" s="112"/>
      <c r="T103" s="112"/>
      <c r="U103" s="314"/>
      <c r="V103" s="315"/>
      <c r="W103" s="314"/>
      <c r="X103" s="314"/>
      <c r="Y103" s="314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3"/>
    </row>
    <row r="104" spans="1:52" ht="15.75" customHeight="1" x14ac:dyDescent="0.2">
      <c r="A104" s="226"/>
      <c r="B104" s="230"/>
      <c r="C104" s="313"/>
      <c r="D104" s="315"/>
      <c r="E104" s="112"/>
      <c r="F104" s="112"/>
      <c r="G104" s="112"/>
      <c r="H104" s="112"/>
      <c r="I104" s="112"/>
      <c r="J104" s="315"/>
      <c r="K104" s="234"/>
      <c r="L104" s="234"/>
      <c r="M104" s="234"/>
      <c r="N104" s="234"/>
      <c r="O104" s="112"/>
      <c r="P104" s="315"/>
      <c r="Q104" s="112"/>
      <c r="R104" s="112"/>
      <c r="S104" s="112"/>
      <c r="T104" s="112"/>
      <c r="U104" s="314"/>
      <c r="V104" s="315"/>
      <c r="W104" s="314"/>
      <c r="X104" s="314"/>
      <c r="Y104" s="314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3"/>
    </row>
    <row r="105" spans="1:52" ht="47.25" x14ac:dyDescent="0.2">
      <c r="A105" s="227" t="s">
        <v>192</v>
      </c>
      <c r="B105" s="230"/>
      <c r="C105" s="112">
        <v>0</v>
      </c>
      <c r="D105" s="315">
        <v>0</v>
      </c>
      <c r="E105" s="112">
        <f>D105*AW106*'Прил 3 (расчет ИФО) (2)'!Q25/100</f>
        <v>0</v>
      </c>
      <c r="F105" s="112">
        <f>E105*AX106*'Прил 3 (расчет ИФО) (2)'!R25/100</f>
        <v>0</v>
      </c>
      <c r="G105" s="112">
        <f>F105*AY106*'Прил 3 (расчет ИФО) (2)'!S25/100</f>
        <v>0</v>
      </c>
      <c r="H105" s="112">
        <f>G105*AZ106*'Прил 3 (расчет ИФО) (2)'!T25/100</f>
        <v>0</v>
      </c>
      <c r="I105" s="315">
        <v>0</v>
      </c>
      <c r="J105" s="315">
        <v>0</v>
      </c>
      <c r="K105" s="234">
        <v>0</v>
      </c>
      <c r="L105" s="234">
        <f>K105*AX106*'Прил 3 (расчет ИФО) (2)'!R25/100</f>
        <v>0</v>
      </c>
      <c r="M105" s="234">
        <f>L105*AY106*'Прил 3 (расчет ИФО) (2)'!S25/100</f>
        <v>0</v>
      </c>
      <c r="N105" s="234">
        <f>M105*AZ106*'Прил 3 (расчет ИФО) (2)'!T25/100</f>
        <v>0</v>
      </c>
      <c r="O105" s="112">
        <v>0</v>
      </c>
      <c r="P105" s="315">
        <v>0</v>
      </c>
      <c r="Q105" s="112">
        <v>0</v>
      </c>
      <c r="R105" s="112">
        <v>0</v>
      </c>
      <c r="S105" s="112">
        <v>0</v>
      </c>
      <c r="T105" s="112">
        <v>0</v>
      </c>
      <c r="U105" s="486">
        <v>0</v>
      </c>
      <c r="V105" s="542">
        <v>0</v>
      </c>
      <c r="W105" s="314">
        <v>0</v>
      </c>
      <c r="X105" s="314">
        <v>0</v>
      </c>
      <c r="Y105" s="314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0</v>
      </c>
      <c r="AG105" s="112">
        <v>0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3"/>
    </row>
    <row r="106" spans="1:52" ht="15.75" x14ac:dyDescent="0.2">
      <c r="A106" s="224" t="s">
        <v>184</v>
      </c>
      <c r="B106" s="230"/>
      <c r="C106" s="313"/>
      <c r="D106" s="315"/>
      <c r="E106" s="112"/>
      <c r="F106" s="112"/>
      <c r="G106" s="112"/>
      <c r="H106" s="112"/>
      <c r="I106" s="112"/>
      <c r="J106" s="315"/>
      <c r="K106" s="234"/>
      <c r="L106" s="234"/>
      <c r="M106" s="234"/>
      <c r="N106" s="234"/>
      <c r="O106" s="112"/>
      <c r="P106" s="315"/>
      <c r="Q106" s="112"/>
      <c r="R106" s="112"/>
      <c r="S106" s="112"/>
      <c r="T106" s="112"/>
      <c r="U106" s="487"/>
      <c r="V106" s="315"/>
      <c r="W106" s="314"/>
      <c r="X106" s="314"/>
      <c r="Y106" s="314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3"/>
      <c r="AT106" s="280" t="s">
        <v>386</v>
      </c>
      <c r="AU106" s="189"/>
      <c r="AV106" s="190"/>
      <c r="AW106" s="190">
        <v>1.0720000000000001</v>
      </c>
      <c r="AX106" s="190">
        <v>1.0509999999999999</v>
      </c>
      <c r="AY106" s="190">
        <v>1.046</v>
      </c>
      <c r="AZ106" s="293">
        <v>1.0429999999999999</v>
      </c>
    </row>
    <row r="107" spans="1:52" ht="15.75" x14ac:dyDescent="0.2">
      <c r="A107" s="223"/>
      <c r="B107" s="222"/>
      <c r="C107" s="316"/>
      <c r="D107" s="336"/>
      <c r="E107" s="316"/>
      <c r="F107" s="316"/>
      <c r="G107" s="316"/>
      <c r="H107" s="316"/>
      <c r="I107" s="316"/>
      <c r="J107" s="336"/>
      <c r="K107" s="234"/>
      <c r="L107" s="234"/>
      <c r="M107" s="234"/>
      <c r="N107" s="234"/>
      <c r="O107" s="317"/>
      <c r="P107" s="412"/>
      <c r="Q107" s="317"/>
      <c r="R107" s="317"/>
      <c r="S107" s="317"/>
      <c r="T107" s="317"/>
      <c r="U107" s="252"/>
      <c r="V107" s="395"/>
      <c r="W107" s="252"/>
      <c r="X107" s="252"/>
      <c r="Y107" s="252"/>
      <c r="Z107" s="324"/>
      <c r="AA107" s="348"/>
      <c r="AB107" s="348"/>
      <c r="AC107" s="348"/>
      <c r="AD107" s="348"/>
      <c r="AE107" s="348"/>
      <c r="AF107" s="348"/>
      <c r="AG107" s="348"/>
      <c r="AH107" s="316"/>
      <c r="AI107" s="316"/>
      <c r="AJ107" s="322"/>
      <c r="AK107" s="322"/>
      <c r="AL107" s="322"/>
      <c r="AM107" s="183"/>
      <c r="AN107" s="183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</row>
    <row r="108" spans="1:52" ht="35.25" customHeight="1" x14ac:dyDescent="0.2">
      <c r="A108" s="223" t="s">
        <v>297</v>
      </c>
      <c r="B108" s="232" t="s">
        <v>404</v>
      </c>
      <c r="C108" s="316">
        <v>0</v>
      </c>
      <c r="D108" s="336">
        <v>0</v>
      </c>
      <c r="E108" s="316">
        <v>0</v>
      </c>
      <c r="F108" s="316">
        <v>0</v>
      </c>
      <c r="G108" s="316">
        <v>0</v>
      </c>
      <c r="H108" s="316">
        <v>0</v>
      </c>
      <c r="I108" s="316">
        <v>0</v>
      </c>
      <c r="J108" s="336">
        <v>0</v>
      </c>
      <c r="K108" s="234">
        <v>0</v>
      </c>
      <c r="L108" s="234">
        <v>0</v>
      </c>
      <c r="M108" s="234">
        <v>0</v>
      </c>
      <c r="N108" s="234">
        <v>0</v>
      </c>
      <c r="O108" s="317">
        <v>0</v>
      </c>
      <c r="P108" s="412">
        <v>0</v>
      </c>
      <c r="Q108" s="356">
        <v>0</v>
      </c>
      <c r="R108" s="356">
        <v>0</v>
      </c>
      <c r="S108" s="356">
        <v>0</v>
      </c>
      <c r="T108" s="356">
        <v>0</v>
      </c>
      <c r="U108" s="252">
        <v>0</v>
      </c>
      <c r="V108" s="395">
        <v>0</v>
      </c>
      <c r="W108" s="252">
        <v>0</v>
      </c>
      <c r="X108" s="252">
        <v>0</v>
      </c>
      <c r="Y108" s="252">
        <v>0</v>
      </c>
      <c r="Z108" s="25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316">
        <v>0</v>
      </c>
      <c r="AH108" s="316">
        <v>0</v>
      </c>
      <c r="AI108" s="112">
        <v>0</v>
      </c>
      <c r="AJ108" s="112">
        <v>0</v>
      </c>
      <c r="AK108" s="112">
        <v>0</v>
      </c>
      <c r="AL108" s="112">
        <v>0</v>
      </c>
      <c r="AM108" s="183" t="s">
        <v>298</v>
      </c>
      <c r="AN108">
        <v>2016</v>
      </c>
      <c r="AO108">
        <v>2017</v>
      </c>
      <c r="AP108">
        <v>2018</v>
      </c>
      <c r="AQ108">
        <v>2019</v>
      </c>
      <c r="AR108">
        <v>2020</v>
      </c>
      <c r="AS108">
        <v>2021</v>
      </c>
      <c r="AT108" s="185" t="s">
        <v>264</v>
      </c>
      <c r="AU108" s="184">
        <v>2016</v>
      </c>
      <c r="AV108" s="184">
        <v>2017</v>
      </c>
      <c r="AW108" s="184">
        <v>2018</v>
      </c>
      <c r="AX108" s="184">
        <v>2019</v>
      </c>
      <c r="AY108" s="184">
        <v>2020</v>
      </c>
      <c r="AZ108" s="184">
        <v>2021</v>
      </c>
    </row>
    <row r="109" spans="1:52" ht="23.25" customHeight="1" x14ac:dyDescent="0.2">
      <c r="A109" s="180" t="s">
        <v>261</v>
      </c>
      <c r="B109" s="222"/>
      <c r="C109" s="316"/>
      <c r="D109" s="336">
        <v>0</v>
      </c>
      <c r="E109" s="316">
        <f>D109*AW112*AW106</f>
        <v>0</v>
      </c>
      <c r="F109" s="316">
        <f>E109*AX112*AX106</f>
        <v>0</v>
      </c>
      <c r="G109" s="316">
        <f>F109*AY112*AY106</f>
        <v>0</v>
      </c>
      <c r="H109" s="316">
        <f>G109*AZ112*AZ106</f>
        <v>0</v>
      </c>
      <c r="I109" s="316"/>
      <c r="J109" s="336">
        <v>0</v>
      </c>
      <c r="K109" s="234">
        <v>0</v>
      </c>
      <c r="L109" s="234">
        <f>K109*AX112*AX106</f>
        <v>0</v>
      </c>
      <c r="M109" s="234">
        <f>L109*AY112*AY106</f>
        <v>0</v>
      </c>
      <c r="N109" s="234">
        <f>M109*AZ112*AZ106</f>
        <v>0</v>
      </c>
      <c r="O109" s="317"/>
      <c r="P109" s="412">
        <v>0</v>
      </c>
      <c r="Q109" s="356">
        <v>0</v>
      </c>
      <c r="R109" s="356">
        <f>$P$109*L109</f>
        <v>0</v>
      </c>
      <c r="S109" s="356">
        <f>$P$109*M109</f>
        <v>0</v>
      </c>
      <c r="T109" s="356">
        <f>$P$109*N109</f>
        <v>0</v>
      </c>
      <c r="U109" s="252"/>
      <c r="V109" s="395"/>
      <c r="W109" s="252"/>
      <c r="X109" s="252"/>
      <c r="Y109" s="252"/>
      <c r="Z109" s="324"/>
      <c r="AA109" s="348"/>
      <c r="AB109" s="348"/>
      <c r="AC109" s="348"/>
      <c r="AD109" s="348"/>
      <c r="AE109" s="348"/>
      <c r="AF109" s="348"/>
      <c r="AG109" s="348"/>
      <c r="AH109" s="316"/>
      <c r="AI109" s="316"/>
      <c r="AJ109" s="322"/>
      <c r="AK109" s="322"/>
      <c r="AL109" s="322"/>
      <c r="AM109" s="183" t="s">
        <v>299</v>
      </c>
      <c r="AN109" s="186">
        <v>0</v>
      </c>
      <c r="AO109" s="186">
        <v>0</v>
      </c>
      <c r="AP109" s="186">
        <v>0</v>
      </c>
      <c r="AQ109" s="186">
        <v>0</v>
      </c>
      <c r="AR109" s="186">
        <v>0</v>
      </c>
      <c r="AS109" s="186">
        <v>0</v>
      </c>
      <c r="AT109" s="287">
        <v>5814.27</v>
      </c>
      <c r="AU109" s="294">
        <f t="shared" ref="AU109:AZ109" si="37">$AT$109*AN109</f>
        <v>0</v>
      </c>
      <c r="AV109" s="294">
        <f t="shared" si="37"/>
        <v>0</v>
      </c>
      <c r="AW109" s="294">
        <f t="shared" si="37"/>
        <v>0</v>
      </c>
      <c r="AX109" s="294">
        <f t="shared" si="37"/>
        <v>0</v>
      </c>
      <c r="AY109" s="294">
        <f t="shared" si="37"/>
        <v>0</v>
      </c>
      <c r="AZ109" s="294">
        <f t="shared" si="37"/>
        <v>0</v>
      </c>
    </row>
    <row r="110" spans="1:52" ht="15" customHeight="1" x14ac:dyDescent="0.2">
      <c r="A110" s="180" t="s">
        <v>260</v>
      </c>
      <c r="B110" s="222"/>
      <c r="C110" s="316"/>
      <c r="D110" s="336"/>
      <c r="E110" s="316"/>
      <c r="F110" s="316"/>
      <c r="G110" s="316"/>
      <c r="H110" s="316"/>
      <c r="I110" s="316"/>
      <c r="J110" s="336"/>
      <c r="K110" s="234"/>
      <c r="L110" s="234"/>
      <c r="M110" s="234"/>
      <c r="N110" s="234"/>
      <c r="O110" s="317"/>
      <c r="P110" s="412"/>
      <c r="Q110" s="355"/>
      <c r="R110" s="355"/>
      <c r="S110" s="355"/>
      <c r="T110" s="355"/>
      <c r="U110" s="252"/>
      <c r="V110" s="395"/>
      <c r="W110" s="252"/>
      <c r="X110" s="252"/>
      <c r="Y110" s="252"/>
      <c r="Z110" s="324"/>
      <c r="AA110" s="348"/>
      <c r="AB110" s="348"/>
      <c r="AC110" s="348"/>
      <c r="AD110" s="348"/>
      <c r="AE110" s="348"/>
      <c r="AF110" s="348"/>
      <c r="AG110" s="348"/>
      <c r="AH110" s="316"/>
      <c r="AI110" s="316"/>
      <c r="AJ110" s="322"/>
      <c r="AK110" s="322"/>
      <c r="AL110" s="322"/>
      <c r="AM110" s="183" t="s">
        <v>300</v>
      </c>
      <c r="AN110" s="183"/>
      <c r="AO110" s="186"/>
      <c r="AP110" s="186"/>
      <c r="AQ110" s="186"/>
      <c r="AR110" s="187"/>
      <c r="AS110" s="187"/>
      <c r="AT110" s="287">
        <v>5814.27</v>
      </c>
      <c r="AU110" s="294">
        <f t="shared" ref="AU110:AZ110" si="38">$AT$110*AN110</f>
        <v>0</v>
      </c>
      <c r="AV110" s="294">
        <f t="shared" si="38"/>
        <v>0</v>
      </c>
      <c r="AW110" s="294">
        <f t="shared" si="38"/>
        <v>0</v>
      </c>
      <c r="AX110" s="294">
        <f t="shared" si="38"/>
        <v>0</v>
      </c>
      <c r="AY110" s="294">
        <f t="shared" si="38"/>
        <v>0</v>
      </c>
      <c r="AZ110" s="294">
        <f t="shared" si="38"/>
        <v>0</v>
      </c>
    </row>
    <row r="111" spans="1:52" ht="19.5" customHeight="1" x14ac:dyDescent="0.2">
      <c r="A111" s="180"/>
      <c r="B111" s="222"/>
      <c r="C111" s="316"/>
      <c r="D111" s="336"/>
      <c r="E111" s="316"/>
      <c r="F111" s="316"/>
      <c r="G111" s="316"/>
      <c r="H111" s="316"/>
      <c r="I111" s="316"/>
      <c r="J111" s="336"/>
      <c r="K111" s="234"/>
      <c r="L111" s="234"/>
      <c r="M111" s="234"/>
      <c r="N111" s="234"/>
      <c r="O111" s="317"/>
      <c r="P111" s="412"/>
      <c r="Q111" s="355"/>
      <c r="R111" s="355"/>
      <c r="S111" s="355"/>
      <c r="T111" s="355"/>
      <c r="U111" s="252"/>
      <c r="V111" s="395"/>
      <c r="W111" s="252"/>
      <c r="X111" s="252"/>
      <c r="Y111" s="252"/>
      <c r="Z111" s="324"/>
      <c r="AA111" s="348"/>
      <c r="AB111" s="348"/>
      <c r="AC111" s="348"/>
      <c r="AD111" s="348"/>
      <c r="AE111" s="348"/>
      <c r="AF111" s="348"/>
      <c r="AG111" s="348"/>
      <c r="AH111" s="316"/>
      <c r="AI111" s="316"/>
      <c r="AJ111" s="322"/>
      <c r="AK111" s="322"/>
      <c r="AL111" s="322"/>
      <c r="AM111" s="183"/>
      <c r="AN111" s="183"/>
      <c r="AO111" s="186"/>
      <c r="AP111" s="186"/>
      <c r="AQ111" s="186"/>
      <c r="AR111" s="186"/>
      <c r="AS111" s="186"/>
      <c r="AT111" s="186" t="s">
        <v>287</v>
      </c>
      <c r="AU111" s="294">
        <f t="shared" ref="AU111:AZ111" si="39">SUM(AU109:AU110)</f>
        <v>0</v>
      </c>
      <c r="AV111" s="294">
        <f t="shared" si="39"/>
        <v>0</v>
      </c>
      <c r="AW111" s="294">
        <f t="shared" si="39"/>
        <v>0</v>
      </c>
      <c r="AX111" s="294">
        <f t="shared" si="39"/>
        <v>0</v>
      </c>
      <c r="AY111" s="294">
        <f t="shared" si="39"/>
        <v>0</v>
      </c>
      <c r="AZ111" s="294">
        <f t="shared" si="39"/>
        <v>0</v>
      </c>
    </row>
    <row r="112" spans="1:52" ht="26.25" customHeight="1" x14ac:dyDescent="0.2">
      <c r="A112" s="214" t="s">
        <v>265</v>
      </c>
      <c r="B112" s="222"/>
      <c r="C112" s="357"/>
      <c r="D112" s="471"/>
      <c r="E112" s="316"/>
      <c r="F112" s="316"/>
      <c r="G112" s="316"/>
      <c r="H112" s="316"/>
      <c r="I112" s="357"/>
      <c r="J112" s="471"/>
      <c r="K112" s="234"/>
      <c r="L112" s="234"/>
      <c r="M112" s="234"/>
      <c r="N112" s="234"/>
      <c r="O112" s="358"/>
      <c r="P112" s="532"/>
      <c r="Q112" s="359"/>
      <c r="R112" s="359"/>
      <c r="S112" s="359"/>
      <c r="T112" s="359"/>
      <c r="U112" s="360"/>
      <c r="V112" s="480"/>
      <c r="W112" s="360"/>
      <c r="X112" s="360"/>
      <c r="Y112" s="360"/>
      <c r="Z112" s="361"/>
      <c r="AA112" s="348"/>
      <c r="AB112" s="348"/>
      <c r="AC112" s="348"/>
      <c r="AD112" s="348"/>
      <c r="AE112" s="348"/>
      <c r="AF112" s="348"/>
      <c r="AG112" s="348"/>
      <c r="AH112" s="357"/>
      <c r="AI112" s="357"/>
      <c r="AJ112" s="362"/>
      <c r="AK112" s="362"/>
      <c r="AL112" s="362"/>
      <c r="AM112" s="183"/>
      <c r="AN112" s="183"/>
      <c r="AO112" s="186"/>
      <c r="AP112" s="186"/>
      <c r="AQ112" s="186"/>
      <c r="AR112" s="186"/>
      <c r="AS112" s="186"/>
      <c r="AT112" s="189" t="s">
        <v>288</v>
      </c>
      <c r="AU112" s="189"/>
      <c r="AV112" s="190">
        <v>0</v>
      </c>
      <c r="AW112" s="190">
        <v>0</v>
      </c>
      <c r="AX112" s="190">
        <v>0</v>
      </c>
      <c r="AY112" s="190">
        <v>0</v>
      </c>
      <c r="AZ112" s="190">
        <v>0</v>
      </c>
    </row>
    <row r="113" spans="1:52" ht="15" customHeight="1" x14ac:dyDescent="0.2">
      <c r="A113" s="235" t="s">
        <v>397</v>
      </c>
      <c r="B113" s="39" t="s">
        <v>400</v>
      </c>
      <c r="C113" s="316">
        <v>0</v>
      </c>
      <c r="D113" s="336">
        <v>0</v>
      </c>
      <c r="E113" s="321">
        <v>0</v>
      </c>
      <c r="F113" s="321">
        <v>0</v>
      </c>
      <c r="G113" s="321">
        <v>0</v>
      </c>
      <c r="H113" s="321">
        <v>0</v>
      </c>
      <c r="I113" s="336">
        <v>0</v>
      </c>
      <c r="J113" s="336">
        <v>0</v>
      </c>
      <c r="K113" s="234">
        <v>0</v>
      </c>
      <c r="L113" s="234">
        <v>0</v>
      </c>
      <c r="M113" s="234">
        <v>0</v>
      </c>
      <c r="N113" s="234">
        <v>0</v>
      </c>
      <c r="O113" s="412">
        <v>0</v>
      </c>
      <c r="P113" s="412">
        <v>0</v>
      </c>
      <c r="Q113" s="363">
        <v>0</v>
      </c>
      <c r="R113" s="363">
        <v>0</v>
      </c>
      <c r="S113" s="363">
        <v>0</v>
      </c>
      <c r="T113" s="363">
        <v>0</v>
      </c>
      <c r="U113" s="252">
        <v>0</v>
      </c>
      <c r="V113" s="395">
        <v>0</v>
      </c>
      <c r="W113" s="252">
        <v>0</v>
      </c>
      <c r="X113" s="252">
        <v>0</v>
      </c>
      <c r="Y113" s="252">
        <v>0</v>
      </c>
      <c r="Z113" s="25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316">
        <v>0</v>
      </c>
      <c r="AH113" s="316">
        <v>0</v>
      </c>
      <c r="AI113" s="112">
        <v>0</v>
      </c>
      <c r="AJ113" s="112">
        <v>0</v>
      </c>
      <c r="AK113" s="112">
        <v>0</v>
      </c>
      <c r="AL113" s="112">
        <v>0</v>
      </c>
      <c r="AM113" s="183" t="s">
        <v>301</v>
      </c>
      <c r="AN113">
        <v>2016</v>
      </c>
      <c r="AO113">
        <v>2017</v>
      </c>
      <c r="AP113">
        <v>2018</v>
      </c>
      <c r="AQ113">
        <v>2019</v>
      </c>
      <c r="AR113">
        <v>2020</v>
      </c>
      <c r="AS113">
        <v>2021</v>
      </c>
      <c r="AT113" s="185" t="s">
        <v>264</v>
      </c>
      <c r="AU113" s="184">
        <v>2016</v>
      </c>
      <c r="AV113" s="184">
        <v>2017</v>
      </c>
      <c r="AW113" s="184">
        <v>2018</v>
      </c>
      <c r="AX113" s="184">
        <v>2019</v>
      </c>
      <c r="AY113" s="184">
        <v>2020</v>
      </c>
      <c r="AZ113" s="184">
        <v>2021</v>
      </c>
    </row>
    <row r="114" spans="1:52" ht="15.75" customHeight="1" x14ac:dyDescent="0.2">
      <c r="A114" s="215" t="s">
        <v>261</v>
      </c>
      <c r="B114" s="222"/>
      <c r="C114" s="316">
        <v>0</v>
      </c>
      <c r="D114" s="336">
        <v>0</v>
      </c>
      <c r="E114" s="364">
        <f>D114*AW118*AW106</f>
        <v>0</v>
      </c>
      <c r="F114" s="364">
        <f>E114*AX118*AX106</f>
        <v>0</v>
      </c>
      <c r="G114" s="364">
        <f>F114*AY118*AY106</f>
        <v>0</v>
      </c>
      <c r="H114" s="364">
        <f>G114*AZ118*AZ106</f>
        <v>0</v>
      </c>
      <c r="I114" s="316"/>
      <c r="J114" s="336">
        <v>0</v>
      </c>
      <c r="K114" s="234">
        <v>0</v>
      </c>
      <c r="L114" s="234">
        <v>0</v>
      </c>
      <c r="M114" s="234">
        <v>0</v>
      </c>
      <c r="N114" s="234">
        <v>0</v>
      </c>
      <c r="O114" s="365"/>
      <c r="P114" s="533">
        <v>0</v>
      </c>
      <c r="Q114" s="363">
        <v>0</v>
      </c>
      <c r="R114" s="363">
        <v>0</v>
      </c>
      <c r="S114" s="363">
        <v>0</v>
      </c>
      <c r="T114" s="363">
        <v>0</v>
      </c>
      <c r="U114" s="488"/>
      <c r="V114" s="478"/>
      <c r="W114" s="338"/>
      <c r="X114" s="338"/>
      <c r="Y114" s="341"/>
      <c r="Z114" s="366"/>
      <c r="AA114" s="334"/>
      <c r="AB114" s="334"/>
      <c r="AC114" s="334"/>
      <c r="AD114" s="334"/>
      <c r="AE114" s="334"/>
      <c r="AF114" s="334"/>
      <c r="AG114" s="349"/>
      <c r="AH114" s="349"/>
      <c r="AI114" s="364"/>
      <c r="AJ114" s="349"/>
      <c r="AK114" s="349"/>
      <c r="AL114" s="349"/>
      <c r="AM114" s="183"/>
      <c r="AN114" s="183"/>
      <c r="AO114" s="186"/>
      <c r="AP114" s="186"/>
      <c r="AQ114" s="186"/>
      <c r="AR114" s="187"/>
      <c r="AS114" s="187"/>
      <c r="AT114" s="186"/>
      <c r="AU114" s="186"/>
      <c r="AV114" s="186"/>
      <c r="AW114" s="186"/>
      <c r="AX114" s="186"/>
      <c r="AY114" s="186"/>
      <c r="AZ114" s="186"/>
    </row>
    <row r="115" spans="1:52" ht="21" customHeight="1" x14ac:dyDescent="0.2">
      <c r="A115" s="180" t="s">
        <v>260</v>
      </c>
      <c r="B115" s="222"/>
      <c r="C115" s="316"/>
      <c r="D115" s="336"/>
      <c r="E115" s="316"/>
      <c r="F115" s="316"/>
      <c r="G115" s="316"/>
      <c r="H115" s="316"/>
      <c r="I115" s="316"/>
      <c r="J115" s="336"/>
      <c r="K115" s="234"/>
      <c r="L115" s="234"/>
      <c r="M115" s="234"/>
      <c r="N115" s="234"/>
      <c r="O115" s="351"/>
      <c r="P115" s="531"/>
      <c r="Q115" s="351"/>
      <c r="R115" s="351"/>
      <c r="S115" s="351"/>
      <c r="T115" s="351"/>
      <c r="U115" s="252"/>
      <c r="V115" s="395"/>
      <c r="W115" s="252"/>
      <c r="X115" s="252"/>
      <c r="Y115" s="252"/>
      <c r="Z115" s="324"/>
      <c r="AA115" s="348"/>
      <c r="AB115" s="348"/>
      <c r="AC115" s="348"/>
      <c r="AD115" s="348"/>
      <c r="AE115" s="348"/>
      <c r="AF115" s="348"/>
      <c r="AG115" s="316"/>
      <c r="AH115" s="316"/>
      <c r="AI115" s="316"/>
      <c r="AJ115" s="322"/>
      <c r="AK115" s="322"/>
      <c r="AL115" s="322"/>
      <c r="AM115" s="183" t="s">
        <v>278</v>
      </c>
      <c r="AN115" s="186">
        <v>0</v>
      </c>
      <c r="AO115" s="186">
        <v>0</v>
      </c>
      <c r="AP115" s="186">
        <v>0</v>
      </c>
      <c r="AQ115" s="186">
        <v>0</v>
      </c>
      <c r="AR115" s="187">
        <v>0</v>
      </c>
      <c r="AS115" s="187">
        <v>0</v>
      </c>
      <c r="AT115" s="191">
        <v>5814.27</v>
      </c>
      <c r="AU115" s="186">
        <f t="shared" ref="AU115:AZ115" si="40">$AT$115*AN115</f>
        <v>0</v>
      </c>
      <c r="AV115" s="186">
        <f t="shared" si="40"/>
        <v>0</v>
      </c>
      <c r="AW115" s="186">
        <f t="shared" si="40"/>
        <v>0</v>
      </c>
      <c r="AX115" s="186">
        <f t="shared" si="40"/>
        <v>0</v>
      </c>
      <c r="AY115" s="186">
        <f t="shared" si="40"/>
        <v>0</v>
      </c>
      <c r="AZ115" s="186">
        <f t="shared" si="40"/>
        <v>0</v>
      </c>
    </row>
    <row r="116" spans="1:52" ht="21" customHeight="1" x14ac:dyDescent="0.2">
      <c r="A116" s="235"/>
      <c r="B116" s="232"/>
      <c r="C116" s="316"/>
      <c r="D116" s="336"/>
      <c r="E116" s="316"/>
      <c r="F116" s="316"/>
      <c r="G116" s="316"/>
      <c r="H116" s="316"/>
      <c r="I116" s="316"/>
      <c r="J116" s="336"/>
      <c r="K116" s="234"/>
      <c r="L116" s="234"/>
      <c r="M116" s="234"/>
      <c r="N116" s="234"/>
      <c r="O116" s="351"/>
      <c r="P116" s="531"/>
      <c r="Q116" s="351"/>
      <c r="R116" s="351"/>
      <c r="S116" s="351"/>
      <c r="T116" s="351"/>
      <c r="U116" s="252"/>
      <c r="V116" s="395"/>
      <c r="W116" s="252"/>
      <c r="X116" s="252"/>
      <c r="Y116" s="252"/>
      <c r="Z116" s="324"/>
      <c r="AA116" s="348"/>
      <c r="AB116" s="348"/>
      <c r="AC116" s="348"/>
      <c r="AD116" s="348"/>
      <c r="AE116" s="348"/>
      <c r="AF116" s="348"/>
      <c r="AG116" s="316"/>
      <c r="AH116" s="316"/>
      <c r="AI116" s="316"/>
      <c r="AJ116" s="322"/>
      <c r="AK116" s="322"/>
      <c r="AL116" s="322"/>
      <c r="AM116" s="183" t="s">
        <v>443</v>
      </c>
      <c r="AN116" s="186">
        <v>0</v>
      </c>
      <c r="AO116" s="186">
        <v>0</v>
      </c>
      <c r="AP116" s="186">
        <v>0</v>
      </c>
      <c r="AQ116" s="186">
        <v>0</v>
      </c>
      <c r="AR116" s="186">
        <v>0</v>
      </c>
      <c r="AS116" s="186">
        <v>0</v>
      </c>
      <c r="AT116" s="191">
        <v>3200</v>
      </c>
      <c r="AU116" s="186">
        <f>$AT$116*AN116</f>
        <v>0</v>
      </c>
      <c r="AV116" s="186">
        <f t="shared" ref="AV116:AW116" si="41">$AT$116*AO116</f>
        <v>0</v>
      </c>
      <c r="AW116" s="186">
        <f t="shared" si="41"/>
        <v>0</v>
      </c>
      <c r="AX116" s="186">
        <f t="shared" ref="AX116" si="42">$AT$116*AQ116</f>
        <v>0</v>
      </c>
      <c r="AY116" s="186">
        <f t="shared" ref="AY116" si="43">$AT$116*AR116</f>
        <v>0</v>
      </c>
      <c r="AZ116" s="186">
        <f t="shared" ref="AZ116" si="44">$AT$116*AS116</f>
        <v>0</v>
      </c>
    </row>
    <row r="117" spans="1:52" ht="20.25" customHeight="1" x14ac:dyDescent="0.2">
      <c r="A117" s="180"/>
      <c r="B117" s="222"/>
      <c r="C117" s="316"/>
      <c r="D117" s="336"/>
      <c r="E117" s="316"/>
      <c r="F117" s="316"/>
      <c r="G117" s="316"/>
      <c r="H117" s="316"/>
      <c r="I117" s="316"/>
      <c r="J117" s="336"/>
      <c r="K117" s="234"/>
      <c r="L117" s="234"/>
      <c r="M117" s="234"/>
      <c r="N117" s="234"/>
      <c r="O117" s="317"/>
      <c r="P117" s="412"/>
      <c r="Q117" s="355"/>
      <c r="R117" s="355"/>
      <c r="S117" s="355"/>
      <c r="T117" s="355"/>
      <c r="U117" s="252"/>
      <c r="V117" s="395"/>
      <c r="W117" s="252"/>
      <c r="X117" s="252"/>
      <c r="Y117" s="252"/>
      <c r="Z117" s="324"/>
      <c r="AA117" s="348"/>
      <c r="AB117" s="348"/>
      <c r="AC117" s="348"/>
      <c r="AD117" s="348"/>
      <c r="AE117" s="348"/>
      <c r="AF117" s="348"/>
      <c r="AG117" s="316"/>
      <c r="AH117" s="316"/>
      <c r="AI117" s="316"/>
      <c r="AJ117" s="322"/>
      <c r="AK117" s="322"/>
      <c r="AL117" s="322"/>
      <c r="AM117" s="183"/>
      <c r="AN117" s="183"/>
      <c r="AO117" s="186"/>
      <c r="AP117" s="186"/>
      <c r="AQ117" s="186"/>
      <c r="AR117" s="187"/>
      <c r="AS117" s="187"/>
      <c r="AT117" s="186" t="s">
        <v>287</v>
      </c>
      <c r="AU117" s="186">
        <f>AU115+AU116</f>
        <v>0</v>
      </c>
      <c r="AV117" s="186">
        <f t="shared" ref="AV117:AZ117" si="45">AV115+AV116</f>
        <v>0</v>
      </c>
      <c r="AW117" s="186">
        <f t="shared" si="45"/>
        <v>0</v>
      </c>
      <c r="AX117" s="186">
        <f t="shared" si="45"/>
        <v>0</v>
      </c>
      <c r="AY117" s="186">
        <f t="shared" si="45"/>
        <v>0</v>
      </c>
      <c r="AZ117" s="186">
        <f t="shared" si="45"/>
        <v>0</v>
      </c>
    </row>
    <row r="118" spans="1:52" ht="14.25" customHeight="1" x14ac:dyDescent="0.2">
      <c r="A118" s="180" t="s">
        <v>265</v>
      </c>
      <c r="B118" s="222"/>
      <c r="C118" s="316"/>
      <c r="D118" s="336"/>
      <c r="E118" s="316"/>
      <c r="F118" s="316"/>
      <c r="G118" s="316"/>
      <c r="H118" s="316"/>
      <c r="I118" s="316"/>
      <c r="J118" s="336"/>
      <c r="K118" s="234"/>
      <c r="L118" s="234"/>
      <c r="M118" s="234"/>
      <c r="N118" s="234"/>
      <c r="O118" s="317"/>
      <c r="P118" s="412"/>
      <c r="Q118" s="355"/>
      <c r="R118" s="355"/>
      <c r="S118" s="355"/>
      <c r="T118" s="355"/>
      <c r="U118" s="252"/>
      <c r="V118" s="395"/>
      <c r="W118" s="252"/>
      <c r="X118" s="252"/>
      <c r="Y118" s="252"/>
      <c r="Z118" s="324"/>
      <c r="AA118" s="348"/>
      <c r="AB118" s="348"/>
      <c r="AC118" s="348"/>
      <c r="AD118" s="348"/>
      <c r="AE118" s="348"/>
      <c r="AF118" s="348"/>
      <c r="AG118" s="316"/>
      <c r="AH118" s="316"/>
      <c r="AI118" s="316"/>
      <c r="AJ118" s="322"/>
      <c r="AK118" s="322"/>
      <c r="AL118" s="322"/>
      <c r="AM118" s="183"/>
      <c r="AN118" s="183"/>
      <c r="AO118" s="186"/>
      <c r="AP118" s="186"/>
      <c r="AQ118" s="186"/>
      <c r="AR118" s="186"/>
      <c r="AS118" s="186"/>
      <c r="AT118" s="189" t="s">
        <v>288</v>
      </c>
      <c r="AU118" s="189"/>
      <c r="AV118" s="190">
        <v>0</v>
      </c>
      <c r="AW118" s="190">
        <v>0</v>
      </c>
      <c r="AX118" s="190">
        <v>0</v>
      </c>
      <c r="AY118" s="190">
        <v>0</v>
      </c>
      <c r="AZ118" s="190">
        <v>0</v>
      </c>
    </row>
    <row r="119" spans="1:52" ht="18.75" customHeight="1" x14ac:dyDescent="0.2">
      <c r="A119" s="239" t="s">
        <v>302</v>
      </c>
      <c r="B119" s="232" t="s">
        <v>406</v>
      </c>
      <c r="C119" s="321">
        <v>0</v>
      </c>
      <c r="D119" s="472">
        <v>0</v>
      </c>
      <c r="E119" s="316">
        <v>0</v>
      </c>
      <c r="F119" s="316">
        <v>0</v>
      </c>
      <c r="G119" s="316">
        <v>0</v>
      </c>
      <c r="H119" s="316">
        <v>0</v>
      </c>
      <c r="I119" s="321">
        <v>0</v>
      </c>
      <c r="J119" s="472">
        <v>0</v>
      </c>
      <c r="K119" s="234">
        <v>0</v>
      </c>
      <c r="L119" s="234">
        <v>0</v>
      </c>
      <c r="M119" s="234">
        <v>0</v>
      </c>
      <c r="N119" s="234">
        <v>0</v>
      </c>
      <c r="O119" s="351">
        <v>0</v>
      </c>
      <c r="P119" s="530">
        <v>0</v>
      </c>
      <c r="Q119" s="351">
        <v>0</v>
      </c>
      <c r="R119" s="351">
        <v>0</v>
      </c>
      <c r="S119" s="351">
        <v>0</v>
      </c>
      <c r="T119" s="351">
        <v>0</v>
      </c>
      <c r="U119" s="252">
        <v>0</v>
      </c>
      <c r="V119" s="395">
        <v>0</v>
      </c>
      <c r="W119" s="252">
        <v>0</v>
      </c>
      <c r="X119" s="252">
        <v>0</v>
      </c>
      <c r="Y119" s="252">
        <v>0</v>
      </c>
      <c r="Z119" s="252">
        <v>0</v>
      </c>
      <c r="AA119" s="401">
        <v>0</v>
      </c>
      <c r="AB119" s="401">
        <v>0</v>
      </c>
      <c r="AC119" s="401">
        <v>0</v>
      </c>
      <c r="AD119" s="401">
        <v>0</v>
      </c>
      <c r="AE119" s="401">
        <v>0</v>
      </c>
      <c r="AF119" s="401">
        <v>0</v>
      </c>
      <c r="AG119" s="318">
        <v>0</v>
      </c>
      <c r="AH119" s="318">
        <v>0</v>
      </c>
      <c r="AI119" s="401">
        <v>0</v>
      </c>
      <c r="AJ119" s="401">
        <v>0</v>
      </c>
      <c r="AK119" s="401">
        <v>0</v>
      </c>
      <c r="AL119" s="401">
        <v>0</v>
      </c>
      <c r="AM119" s="183" t="s">
        <v>303</v>
      </c>
      <c r="AN119">
        <v>2016</v>
      </c>
      <c r="AO119">
        <v>2017</v>
      </c>
      <c r="AP119">
        <v>2018</v>
      </c>
      <c r="AQ119">
        <v>2019</v>
      </c>
      <c r="AR119">
        <v>2020</v>
      </c>
      <c r="AS119">
        <v>2021</v>
      </c>
      <c r="AT119" s="185" t="s">
        <v>264</v>
      </c>
      <c r="AU119" s="184">
        <v>2016</v>
      </c>
      <c r="AV119" s="184">
        <v>2017</v>
      </c>
      <c r="AW119" s="184">
        <v>2018</v>
      </c>
      <c r="AX119" s="184">
        <v>2019</v>
      </c>
      <c r="AY119" s="184">
        <v>2020</v>
      </c>
      <c r="AZ119" s="184">
        <v>2021</v>
      </c>
    </row>
    <row r="120" spans="1:52" ht="18" customHeight="1" x14ac:dyDescent="0.2">
      <c r="A120" s="180" t="s">
        <v>261</v>
      </c>
      <c r="B120" s="222"/>
      <c r="C120" s="321">
        <v>0</v>
      </c>
      <c r="D120" s="472">
        <v>0</v>
      </c>
      <c r="E120" s="316">
        <f>D120*AW121*AW106</f>
        <v>0</v>
      </c>
      <c r="F120" s="316">
        <f>E120*AX121*AX106</f>
        <v>0</v>
      </c>
      <c r="G120" s="316">
        <f>F120*AY121*AY106</f>
        <v>0</v>
      </c>
      <c r="H120" s="316">
        <f>G120*AZ121*AZ106</f>
        <v>0</v>
      </c>
      <c r="I120" s="321">
        <v>0</v>
      </c>
      <c r="J120" s="472">
        <v>0</v>
      </c>
      <c r="K120" s="234">
        <f>J120*AW121*AW106</f>
        <v>0</v>
      </c>
      <c r="L120" s="234">
        <f>K120*AX121*AX106</f>
        <v>0</v>
      </c>
      <c r="M120" s="234">
        <f>L120*AY121*AY106</f>
        <v>0</v>
      </c>
      <c r="N120" s="234">
        <f>M120*AZ121*AZ106</f>
        <v>0</v>
      </c>
      <c r="O120" s="317"/>
      <c r="P120" s="412">
        <v>0</v>
      </c>
      <c r="Q120" s="351"/>
      <c r="R120" s="351"/>
      <c r="S120" s="351"/>
      <c r="T120" s="351"/>
      <c r="U120" s="252"/>
      <c r="V120" s="395"/>
      <c r="W120" s="252"/>
      <c r="X120" s="252"/>
      <c r="Y120" s="252"/>
      <c r="Z120" s="324"/>
      <c r="AA120" s="348"/>
      <c r="AB120" s="348"/>
      <c r="AC120" s="348"/>
      <c r="AD120" s="348"/>
      <c r="AE120" s="348"/>
      <c r="AF120" s="348"/>
      <c r="AG120" s="348"/>
      <c r="AH120" s="316"/>
      <c r="AI120" s="316"/>
      <c r="AJ120" s="322"/>
      <c r="AK120" s="322"/>
      <c r="AL120" s="322"/>
      <c r="AM120" s="183" t="s">
        <v>278</v>
      </c>
      <c r="AN120" s="186">
        <v>0</v>
      </c>
      <c r="AO120" s="186">
        <v>0</v>
      </c>
      <c r="AP120" s="186">
        <v>0</v>
      </c>
      <c r="AQ120" s="186">
        <v>0</v>
      </c>
      <c r="AR120" s="187">
        <v>0</v>
      </c>
      <c r="AS120" s="187">
        <v>0</v>
      </c>
      <c r="AT120" s="283">
        <v>5814.27</v>
      </c>
      <c r="AU120" s="216">
        <f t="shared" ref="AU120:AZ120" si="46">$AT$120*AN120</f>
        <v>0</v>
      </c>
      <c r="AV120" s="216">
        <f t="shared" si="46"/>
        <v>0</v>
      </c>
      <c r="AW120" s="216">
        <f t="shared" si="46"/>
        <v>0</v>
      </c>
      <c r="AX120" s="216">
        <f t="shared" si="46"/>
        <v>0</v>
      </c>
      <c r="AY120" s="216">
        <f t="shared" si="46"/>
        <v>0</v>
      </c>
      <c r="AZ120" s="216">
        <f t="shared" si="46"/>
        <v>0</v>
      </c>
    </row>
    <row r="121" spans="1:52" ht="27.75" customHeight="1" x14ac:dyDescent="0.2">
      <c r="A121" s="180" t="s">
        <v>260</v>
      </c>
      <c r="B121" s="222"/>
      <c r="C121" s="316"/>
      <c r="D121" s="336"/>
      <c r="E121" s="316"/>
      <c r="F121" s="316"/>
      <c r="G121" s="316"/>
      <c r="H121" s="316"/>
      <c r="I121" s="316"/>
      <c r="J121" s="336"/>
      <c r="K121" s="234"/>
      <c r="L121" s="234"/>
      <c r="M121" s="234"/>
      <c r="N121" s="234"/>
      <c r="O121" s="317"/>
      <c r="P121" s="412"/>
      <c r="Q121" s="351"/>
      <c r="R121" s="351"/>
      <c r="S121" s="351"/>
      <c r="T121" s="351"/>
      <c r="U121" s="252"/>
      <c r="V121" s="395"/>
      <c r="W121" s="252"/>
      <c r="X121" s="252"/>
      <c r="Y121" s="252"/>
      <c r="Z121" s="324"/>
      <c r="AA121" s="348"/>
      <c r="AB121" s="348"/>
      <c r="AC121" s="348"/>
      <c r="AD121" s="348"/>
      <c r="AE121" s="348"/>
      <c r="AF121" s="348"/>
      <c r="AG121" s="348"/>
      <c r="AH121" s="316"/>
      <c r="AI121" s="316"/>
      <c r="AJ121" s="322"/>
      <c r="AK121" s="322"/>
      <c r="AL121" s="322"/>
      <c r="AM121" s="183"/>
      <c r="AN121" s="183"/>
      <c r="AO121" s="186"/>
      <c r="AP121" s="186"/>
      <c r="AQ121" s="186"/>
      <c r="AR121" s="186"/>
      <c r="AS121" s="186"/>
      <c r="AT121" s="186" t="s">
        <v>304</v>
      </c>
      <c r="AU121" s="186"/>
      <c r="AV121" s="206">
        <v>0</v>
      </c>
      <c r="AW121" s="206">
        <v>0</v>
      </c>
      <c r="AX121" s="206">
        <v>0</v>
      </c>
      <c r="AY121" s="206">
        <v>0</v>
      </c>
      <c r="AZ121" s="206">
        <v>0</v>
      </c>
    </row>
    <row r="122" spans="1:52" ht="18.75" customHeight="1" x14ac:dyDescent="0.2">
      <c r="A122" s="180" t="s">
        <v>265</v>
      </c>
      <c r="B122" s="222"/>
      <c r="C122" s="316"/>
      <c r="D122" s="336"/>
      <c r="E122" s="316"/>
      <c r="F122" s="316"/>
      <c r="G122" s="316"/>
      <c r="H122" s="316"/>
      <c r="I122" s="316"/>
      <c r="J122" s="336"/>
      <c r="K122" s="234"/>
      <c r="L122" s="234"/>
      <c r="M122" s="234"/>
      <c r="N122" s="234"/>
      <c r="O122" s="317"/>
      <c r="P122" s="412"/>
      <c r="Q122" s="355"/>
      <c r="R122" s="355"/>
      <c r="S122" s="355"/>
      <c r="T122" s="355"/>
      <c r="U122" s="252"/>
      <c r="V122" s="395"/>
      <c r="W122" s="252"/>
      <c r="X122" s="252"/>
      <c r="Y122" s="252"/>
      <c r="Z122" s="324"/>
      <c r="AA122" s="348"/>
      <c r="AB122" s="348"/>
      <c r="AC122" s="348"/>
      <c r="AD122" s="348"/>
      <c r="AE122" s="348"/>
      <c r="AF122" s="348"/>
      <c r="AG122" s="348"/>
      <c r="AH122" s="316"/>
      <c r="AI122" s="316"/>
      <c r="AJ122" s="322"/>
      <c r="AK122" s="322"/>
      <c r="AL122" s="322"/>
      <c r="AM122" s="183"/>
      <c r="AN122" s="183"/>
      <c r="AO122" s="186"/>
      <c r="AP122" s="186"/>
      <c r="AQ122" s="186"/>
      <c r="AR122" s="186"/>
      <c r="AS122" s="186"/>
      <c r="AT122" s="186"/>
      <c r="AU122" s="186"/>
      <c r="AV122" s="189"/>
      <c r="AW122" s="189"/>
      <c r="AX122" s="189"/>
      <c r="AY122" s="189"/>
      <c r="AZ122" s="189"/>
    </row>
    <row r="123" spans="1:52" ht="23.25" customHeight="1" x14ac:dyDescent="0.2">
      <c r="A123" s="180"/>
      <c r="B123" s="222"/>
      <c r="C123" s="316"/>
      <c r="D123" s="336"/>
      <c r="E123" s="316"/>
      <c r="F123" s="316"/>
      <c r="G123" s="316"/>
      <c r="H123" s="316"/>
      <c r="I123" s="316"/>
      <c r="J123" s="336"/>
      <c r="K123" s="234"/>
      <c r="L123" s="234"/>
      <c r="M123" s="234"/>
      <c r="N123" s="234"/>
      <c r="O123" s="317"/>
      <c r="P123" s="412"/>
      <c r="Q123" s="355"/>
      <c r="R123" s="355"/>
      <c r="S123" s="355"/>
      <c r="T123" s="355"/>
      <c r="U123" s="252"/>
      <c r="V123" s="395"/>
      <c r="W123" s="252"/>
      <c r="X123" s="252"/>
      <c r="Y123" s="252"/>
      <c r="Z123" s="324"/>
      <c r="AA123" s="348"/>
      <c r="AB123" s="348"/>
      <c r="AC123" s="348"/>
      <c r="AD123" s="348"/>
      <c r="AE123" s="348"/>
      <c r="AF123" s="348"/>
      <c r="AG123" s="348"/>
      <c r="AH123" s="316"/>
      <c r="AI123" s="316"/>
      <c r="AJ123" s="322"/>
      <c r="AK123" s="322"/>
      <c r="AL123" s="322"/>
      <c r="AM123" s="183"/>
      <c r="AN123" s="183"/>
      <c r="AO123" s="186"/>
      <c r="AP123" s="191"/>
      <c r="AQ123" s="191"/>
      <c r="AR123" s="283"/>
      <c r="AS123" s="283"/>
      <c r="AT123" s="191"/>
      <c r="AU123" s="253"/>
      <c r="AV123" s="253"/>
      <c r="AW123" s="191"/>
      <c r="AX123" s="191"/>
      <c r="AY123" s="191"/>
      <c r="AZ123" s="191"/>
    </row>
    <row r="124" spans="1:52" ht="24" customHeight="1" x14ac:dyDescent="0.2">
      <c r="A124" s="228"/>
      <c r="B124" s="230"/>
      <c r="C124" s="313"/>
      <c r="D124" s="315"/>
      <c r="E124" s="112"/>
      <c r="F124" s="112"/>
      <c r="G124" s="112"/>
      <c r="H124" s="112"/>
      <c r="I124" s="112"/>
      <c r="J124" s="315"/>
      <c r="K124" s="234"/>
      <c r="L124" s="234"/>
      <c r="M124" s="234"/>
      <c r="N124" s="234"/>
      <c r="O124" s="112"/>
      <c r="P124" s="315"/>
      <c r="Q124" s="112"/>
      <c r="R124" s="112"/>
      <c r="S124" s="112"/>
      <c r="T124" s="112"/>
      <c r="U124" s="314"/>
      <c r="V124" s="315"/>
      <c r="W124" s="314"/>
      <c r="X124" s="314"/>
      <c r="Y124" s="314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3"/>
    </row>
    <row r="125" spans="1:52" ht="15" customHeight="1" x14ac:dyDescent="0.2">
      <c r="A125" s="225"/>
      <c r="B125" s="231"/>
      <c r="C125" s="313"/>
      <c r="D125" s="315"/>
      <c r="E125" s="112"/>
      <c r="F125" s="112"/>
      <c r="G125" s="112"/>
      <c r="H125" s="112"/>
      <c r="I125" s="112"/>
      <c r="J125" s="315"/>
      <c r="K125" s="234"/>
      <c r="L125" s="234"/>
      <c r="M125" s="234"/>
      <c r="N125" s="234"/>
      <c r="O125" s="112"/>
      <c r="P125" s="315"/>
      <c r="Q125" s="112"/>
      <c r="R125" s="112"/>
      <c r="S125" s="112"/>
      <c r="T125" s="112"/>
      <c r="U125" s="314"/>
      <c r="V125" s="315"/>
      <c r="W125" s="314"/>
      <c r="X125" s="314"/>
      <c r="Y125" s="314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3"/>
    </row>
    <row r="126" spans="1:52" ht="31.5" x14ac:dyDescent="0.2">
      <c r="A126" s="154" t="s">
        <v>193</v>
      </c>
      <c r="B126" s="119"/>
      <c r="C126" s="112">
        <v>0</v>
      </c>
      <c r="D126" s="315">
        <v>0</v>
      </c>
      <c r="E126" s="112">
        <f>D126*AW126*'Прил 3 (расчет ИФО) (2)'!Q31/100</f>
        <v>0</v>
      </c>
      <c r="F126" s="112">
        <f>E126*AX126*'Прил 3 (расчет ИФО) (2)'!R31/100</f>
        <v>0</v>
      </c>
      <c r="G126" s="112">
        <f>F126*AY126*'Прил 3 (расчет ИФО) (2)'!S31/100</f>
        <v>0</v>
      </c>
      <c r="H126" s="112">
        <f>G126*AZ126*'Прил 3 (расчет ИФО) (2)'!T31/100</f>
        <v>0</v>
      </c>
      <c r="I126" s="112">
        <v>0</v>
      </c>
      <c r="J126" s="315">
        <v>0</v>
      </c>
      <c r="K126" s="234">
        <v>0</v>
      </c>
      <c r="L126" s="234">
        <f>K126*AX126*'Прил 3 (расчет ИФО) (2)'!R31/100</f>
        <v>0</v>
      </c>
      <c r="M126" s="234">
        <f>L126*AY126*'Прил 3 (расчет ИФО) (2)'!S31/100</f>
        <v>0</v>
      </c>
      <c r="N126" s="234">
        <f>M126*AZ126*'Прил 3 (расчет ИФО) (2)'!T31/100</f>
        <v>0</v>
      </c>
      <c r="O126" s="112">
        <v>0</v>
      </c>
      <c r="P126" s="315">
        <v>0</v>
      </c>
      <c r="Q126" s="344">
        <v>0</v>
      </c>
      <c r="R126" s="344">
        <v>0</v>
      </c>
      <c r="S126" s="344">
        <v>0</v>
      </c>
      <c r="T126" s="344">
        <v>0</v>
      </c>
      <c r="U126" s="314">
        <v>0</v>
      </c>
      <c r="V126" s="315">
        <v>0</v>
      </c>
      <c r="W126" s="314">
        <v>0</v>
      </c>
      <c r="X126" s="314">
        <v>0</v>
      </c>
      <c r="Y126" s="314">
        <v>0</v>
      </c>
      <c r="Z126" s="314">
        <v>0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0</v>
      </c>
      <c r="AG126" s="112">
        <v>0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3"/>
      <c r="AT126" s="280" t="s">
        <v>388</v>
      </c>
      <c r="AU126" s="189"/>
      <c r="AV126" s="190"/>
      <c r="AW126" s="190">
        <v>1.0509999999999999</v>
      </c>
      <c r="AX126" s="190">
        <v>1.052</v>
      </c>
      <c r="AY126" s="190">
        <v>1.0469999999999999</v>
      </c>
      <c r="AZ126" s="293">
        <v>1.044</v>
      </c>
    </row>
    <row r="127" spans="1:52" ht="15.75" x14ac:dyDescent="0.2">
      <c r="A127" s="119" t="s">
        <v>184</v>
      </c>
      <c r="B127" s="119"/>
      <c r="C127" s="313"/>
      <c r="D127" s="315"/>
      <c r="E127" s="112"/>
      <c r="F127" s="112"/>
      <c r="G127" s="112"/>
      <c r="H127" s="112"/>
      <c r="I127" s="112"/>
      <c r="J127" s="315"/>
      <c r="K127" s="234"/>
      <c r="L127" s="234"/>
      <c r="M127" s="234"/>
      <c r="N127" s="234"/>
      <c r="O127" s="112"/>
      <c r="P127" s="315"/>
      <c r="Q127" s="112"/>
      <c r="R127" s="112"/>
      <c r="S127" s="112"/>
      <c r="T127" s="112"/>
      <c r="U127" s="314"/>
      <c r="V127" s="315"/>
      <c r="W127" s="314"/>
      <c r="X127" s="314"/>
      <c r="Y127" s="314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3"/>
    </row>
    <row r="128" spans="1:52" ht="15.75" x14ac:dyDescent="0.2">
      <c r="A128" s="179" t="s">
        <v>294</v>
      </c>
      <c r="B128" s="119" t="s">
        <v>404</v>
      </c>
      <c r="C128" s="112">
        <v>0</v>
      </c>
      <c r="D128" s="315">
        <v>0</v>
      </c>
      <c r="E128" s="112">
        <f>D128*AW126*'Прил 3 (расчет ИФО) (2)'!Q33/100</f>
        <v>0</v>
      </c>
      <c r="F128" s="112">
        <f>E128*AX126*'Прил 3 (расчет ИФО) (2)'!R33/100</f>
        <v>0</v>
      </c>
      <c r="G128" s="112">
        <f>F128*AY126*'Прил 3 (расчет ИФО) (2)'!S33/100</f>
        <v>0</v>
      </c>
      <c r="H128" s="112">
        <f>G128*AZ126*'Прил 3 (расчет ИФО) (2)'!T33/100</f>
        <v>0</v>
      </c>
      <c r="I128" s="112">
        <v>0</v>
      </c>
      <c r="J128" s="315">
        <v>0</v>
      </c>
      <c r="K128" s="234">
        <f>J128*AW126*'Прил 3 (расчет ИФО) (2)'!Q33/100</f>
        <v>0</v>
      </c>
      <c r="L128" s="234">
        <f>K128*AX126*'Прил 3 (расчет ИФО) (2)'!R33/100</f>
        <v>0</v>
      </c>
      <c r="M128" s="234">
        <f>L128*AY126*'Прил 3 (расчет ИФО) (2)'!S33/100</f>
        <v>0</v>
      </c>
      <c r="N128" s="234">
        <f>M128*AZ126*'Прил 3 (расчет ИФО) (2)'!T33/100</f>
        <v>0</v>
      </c>
      <c r="O128" s="112">
        <v>0</v>
      </c>
      <c r="P128" s="315">
        <v>0</v>
      </c>
      <c r="Q128" s="344">
        <v>0</v>
      </c>
      <c r="R128" s="344">
        <v>0</v>
      </c>
      <c r="S128" s="344">
        <v>0</v>
      </c>
      <c r="T128" s="344">
        <v>0</v>
      </c>
      <c r="U128" s="314">
        <v>0</v>
      </c>
      <c r="V128" s="315">
        <v>0</v>
      </c>
      <c r="W128" s="314">
        <v>0</v>
      </c>
      <c r="X128" s="314">
        <v>0</v>
      </c>
      <c r="Y128" s="314">
        <v>0</v>
      </c>
      <c r="Z128" s="314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0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3"/>
    </row>
    <row r="129" spans="1:52" ht="15.75" x14ac:dyDescent="0.2">
      <c r="A129" s="179" t="s">
        <v>295</v>
      </c>
      <c r="B129" s="119" t="s">
        <v>404</v>
      </c>
      <c r="C129" s="112">
        <v>0</v>
      </c>
      <c r="D129" s="315">
        <v>0</v>
      </c>
      <c r="E129" s="112">
        <f>D129*AW126*'Прил 3 (расчет ИФО) (2)'!Q33/100</f>
        <v>0</v>
      </c>
      <c r="F129" s="112">
        <f>E129*AX126*'Прил 3 (расчет ИФО) (2)'!R33/100</f>
        <v>0</v>
      </c>
      <c r="G129" s="112">
        <f>F129*AY126*'Прил 3 (расчет ИФО) (2)'!S33/100</f>
        <v>0</v>
      </c>
      <c r="H129" s="112">
        <f>G129*AZ126*'Прил 3 (расчет ИФО) (2)'!T33/100</f>
        <v>0</v>
      </c>
      <c r="I129" s="112">
        <v>0</v>
      </c>
      <c r="J129" s="315">
        <v>0</v>
      </c>
      <c r="K129" s="234">
        <v>0</v>
      </c>
      <c r="L129" s="234">
        <f>K129*AX126*'Прил 3 (расчет ИФО) (2)'!R33/100</f>
        <v>0</v>
      </c>
      <c r="M129" s="234">
        <f>L129*AY126*'Прил 3 (расчет ИФО) (2)'!S33/100</f>
        <v>0</v>
      </c>
      <c r="N129" s="234">
        <f>M129*AZ126*'Прил 3 (расчет ИФО) (2)'!T33/100</f>
        <v>0</v>
      </c>
      <c r="O129" s="112">
        <v>0</v>
      </c>
      <c r="P129" s="315">
        <v>0</v>
      </c>
      <c r="Q129" s="344">
        <v>0</v>
      </c>
      <c r="R129" s="344">
        <v>0</v>
      </c>
      <c r="S129" s="344">
        <v>0</v>
      </c>
      <c r="T129" s="344">
        <v>0</v>
      </c>
      <c r="U129" s="314">
        <v>0</v>
      </c>
      <c r="V129" s="315">
        <v>0</v>
      </c>
      <c r="W129" s="314">
        <v>0</v>
      </c>
      <c r="X129" s="314">
        <v>0</v>
      </c>
      <c r="Y129" s="314">
        <v>0</v>
      </c>
      <c r="Z129" s="314">
        <v>0</v>
      </c>
      <c r="AA129" s="112">
        <v>0</v>
      </c>
      <c r="AB129" s="112">
        <v>0</v>
      </c>
      <c r="AC129" s="112">
        <v>0</v>
      </c>
      <c r="AD129" s="112">
        <v>0</v>
      </c>
      <c r="AE129" s="112">
        <v>0</v>
      </c>
      <c r="AF129" s="112">
        <v>0</v>
      </c>
      <c r="AG129" s="112">
        <v>0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3"/>
    </row>
    <row r="130" spans="1:52" ht="25.5" customHeight="1" x14ac:dyDescent="0.2">
      <c r="A130" s="179"/>
      <c r="B130" s="119"/>
      <c r="C130" s="112"/>
      <c r="D130" s="315"/>
      <c r="E130" s="112"/>
      <c r="F130" s="112"/>
      <c r="G130" s="112"/>
      <c r="H130" s="112"/>
      <c r="I130" s="112"/>
      <c r="J130" s="315"/>
      <c r="K130" s="234"/>
      <c r="L130" s="234"/>
      <c r="M130" s="234"/>
      <c r="N130" s="234"/>
      <c r="O130" s="112"/>
      <c r="P130" s="315"/>
      <c r="Q130" s="344"/>
      <c r="R130" s="112"/>
      <c r="S130" s="112"/>
      <c r="T130" s="112"/>
      <c r="U130" s="314"/>
      <c r="V130" s="315"/>
      <c r="W130" s="314"/>
      <c r="X130" s="314"/>
      <c r="Y130" s="314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3"/>
    </row>
    <row r="131" spans="1:52" ht="15.75" x14ac:dyDescent="0.2">
      <c r="A131" s="179" t="s">
        <v>296</v>
      </c>
      <c r="B131" s="119" t="s">
        <v>404</v>
      </c>
      <c r="C131" s="112">
        <v>0</v>
      </c>
      <c r="D131" s="315">
        <v>0</v>
      </c>
      <c r="E131" s="112">
        <f>D131*AW126*'Прил 3 (расчет ИФО) (2)'!Q32/100</f>
        <v>0</v>
      </c>
      <c r="F131" s="112">
        <f>E131*AX126*'Прил 3 (расчет ИФО) (2)'!R32/100</f>
        <v>0</v>
      </c>
      <c r="G131" s="112">
        <f>F131*AY126*'Прил 3 (расчет ИФО) (2)'!S32/100</f>
        <v>0</v>
      </c>
      <c r="H131" s="112">
        <f>G131*AZ126*'Прил 3 (расчет ИФО) (2)'!T32/100</f>
        <v>0</v>
      </c>
      <c r="I131" s="112">
        <v>0</v>
      </c>
      <c r="J131" s="315">
        <v>0</v>
      </c>
      <c r="K131" s="234">
        <v>0</v>
      </c>
      <c r="L131" s="234">
        <f>K131*AX126*'Прил 3 (расчет ИФО) (2)'!R32/100</f>
        <v>0</v>
      </c>
      <c r="M131" s="234">
        <f>L131*AY126*'Прил 3 (расчет ИФО) (2)'!S32/100</f>
        <v>0</v>
      </c>
      <c r="N131" s="234">
        <f>M131*AZ126*'Прил 3 (расчет ИФО) (2)'!T32/100</f>
        <v>0</v>
      </c>
      <c r="O131" s="112">
        <v>0</v>
      </c>
      <c r="P131" s="315">
        <v>0</v>
      </c>
      <c r="Q131" s="344">
        <v>0</v>
      </c>
      <c r="R131" s="344">
        <v>0</v>
      </c>
      <c r="S131" s="344">
        <v>0</v>
      </c>
      <c r="T131" s="344">
        <v>0</v>
      </c>
      <c r="U131" s="314">
        <v>0</v>
      </c>
      <c r="V131" s="315">
        <v>0</v>
      </c>
      <c r="W131" s="314">
        <v>0</v>
      </c>
      <c r="X131" s="314">
        <v>0</v>
      </c>
      <c r="Y131" s="314">
        <v>0</v>
      </c>
      <c r="Z131" s="314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3"/>
    </row>
    <row r="132" spans="1:52" ht="17.25" customHeight="1" x14ac:dyDescent="0.2">
      <c r="A132" s="40"/>
      <c r="B132" s="119"/>
      <c r="C132" s="112"/>
      <c r="D132" s="315"/>
      <c r="E132" s="112"/>
      <c r="F132" s="112"/>
      <c r="G132" s="112"/>
      <c r="H132" s="112"/>
      <c r="I132" s="112"/>
      <c r="J132" s="315"/>
      <c r="K132" s="234"/>
      <c r="L132" s="234"/>
      <c r="M132" s="234"/>
      <c r="N132" s="234"/>
      <c r="O132" s="112"/>
      <c r="P132" s="315"/>
      <c r="Q132" s="112"/>
      <c r="R132" s="112"/>
      <c r="S132" s="112"/>
      <c r="T132" s="112"/>
      <c r="U132" s="314"/>
      <c r="V132" s="315"/>
      <c r="W132" s="314"/>
      <c r="X132" s="314"/>
      <c r="Y132" s="314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3"/>
    </row>
    <row r="133" spans="1:52" ht="17.25" customHeight="1" x14ac:dyDescent="0.2">
      <c r="A133" s="40"/>
      <c r="B133" s="119"/>
      <c r="C133" s="313"/>
      <c r="D133" s="315"/>
      <c r="E133" s="112">
        <f>D133*AW131*'Прил 3 (расчет ИФО) (2)'!Q38/100</f>
        <v>0</v>
      </c>
      <c r="F133" s="112"/>
      <c r="G133" s="112"/>
      <c r="H133" s="112"/>
      <c r="I133" s="112"/>
      <c r="J133" s="315"/>
      <c r="K133" s="234"/>
      <c r="L133" s="234"/>
      <c r="M133" s="234"/>
      <c r="N133" s="234"/>
      <c r="O133" s="112"/>
      <c r="P133" s="315"/>
      <c r="Q133" s="112"/>
      <c r="R133" s="112"/>
      <c r="S133" s="112"/>
      <c r="T133" s="112"/>
      <c r="U133" s="314"/>
      <c r="V133" s="315"/>
      <c r="W133" s="314"/>
      <c r="X133" s="314"/>
      <c r="Y133" s="314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3"/>
    </row>
    <row r="134" spans="1:52" ht="51" customHeight="1" x14ac:dyDescent="0.2">
      <c r="A134" s="154" t="s">
        <v>194</v>
      </c>
      <c r="B134" s="119"/>
      <c r="C134" s="112">
        <v>0</v>
      </c>
      <c r="D134" s="315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315">
        <v>0</v>
      </c>
      <c r="K134" s="234">
        <v>0</v>
      </c>
      <c r="L134" s="234">
        <v>0</v>
      </c>
      <c r="M134" s="234">
        <v>0</v>
      </c>
      <c r="N134" s="234">
        <v>0</v>
      </c>
      <c r="O134" s="112">
        <v>0</v>
      </c>
      <c r="P134" s="315">
        <v>0</v>
      </c>
      <c r="Q134" s="112">
        <v>0</v>
      </c>
      <c r="R134" s="112">
        <v>0</v>
      </c>
      <c r="S134" s="112">
        <v>0</v>
      </c>
      <c r="T134" s="112">
        <v>0</v>
      </c>
      <c r="U134" s="314">
        <v>0</v>
      </c>
      <c r="V134" s="315">
        <v>0</v>
      </c>
      <c r="W134" s="314">
        <v>0</v>
      </c>
      <c r="X134" s="314">
        <v>0</v>
      </c>
      <c r="Y134" s="314">
        <v>0</v>
      </c>
      <c r="Z134" s="112">
        <v>0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0</v>
      </c>
      <c r="AH134" s="112">
        <v>0</v>
      </c>
      <c r="AI134" s="112">
        <v>0</v>
      </c>
      <c r="AJ134" s="112">
        <v>0</v>
      </c>
      <c r="AK134" s="112">
        <v>0</v>
      </c>
      <c r="AL134" s="112">
        <v>0</v>
      </c>
      <c r="AM134" s="3"/>
    </row>
    <row r="135" spans="1:52" ht="15.75" x14ac:dyDescent="0.2">
      <c r="A135" s="119" t="s">
        <v>184</v>
      </c>
      <c r="B135" s="119"/>
      <c r="C135" s="313"/>
      <c r="D135" s="315"/>
      <c r="E135" s="112"/>
      <c r="F135" s="112"/>
      <c r="G135" s="112"/>
      <c r="H135" s="112"/>
      <c r="I135" s="112"/>
      <c r="J135" s="315"/>
      <c r="K135" s="234"/>
      <c r="L135" s="234"/>
      <c r="M135" s="234"/>
      <c r="N135" s="234"/>
      <c r="O135" s="112"/>
      <c r="P135" s="315"/>
      <c r="Q135" s="112"/>
      <c r="R135" s="112"/>
      <c r="S135" s="112"/>
      <c r="T135" s="112"/>
      <c r="U135" s="314"/>
      <c r="V135" s="315"/>
      <c r="W135" s="314"/>
      <c r="X135" s="314"/>
      <c r="Y135" s="314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3"/>
    </row>
    <row r="136" spans="1:52" ht="11.25" customHeight="1" x14ac:dyDescent="0.2">
      <c r="A136" s="122"/>
      <c r="B136" s="146"/>
      <c r="C136" s="313"/>
      <c r="D136" s="315"/>
      <c r="E136" s="112"/>
      <c r="F136" s="112"/>
      <c r="G136" s="112"/>
      <c r="H136" s="112"/>
      <c r="I136" s="112"/>
      <c r="J136" s="315"/>
      <c r="K136" s="234"/>
      <c r="L136" s="234"/>
      <c r="M136" s="234"/>
      <c r="N136" s="234"/>
      <c r="O136" s="112"/>
      <c r="P136" s="315"/>
      <c r="Q136" s="112"/>
      <c r="R136" s="112"/>
      <c r="S136" s="112"/>
      <c r="T136" s="112"/>
      <c r="U136" s="314"/>
      <c r="V136" s="315"/>
      <c r="W136" s="314"/>
      <c r="X136" s="314"/>
      <c r="Y136" s="314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3"/>
    </row>
    <row r="137" spans="1:52" ht="12.75" hidden="1" customHeight="1" x14ac:dyDescent="0.2">
      <c r="A137" s="125"/>
      <c r="B137" s="119"/>
      <c r="C137" s="313"/>
      <c r="D137" s="315"/>
      <c r="E137" s="112"/>
      <c r="F137" s="112"/>
      <c r="G137" s="112"/>
      <c r="H137" s="112"/>
      <c r="I137" s="112"/>
      <c r="J137" s="315"/>
      <c r="K137" s="234"/>
      <c r="L137" s="234"/>
      <c r="M137" s="234"/>
      <c r="N137" s="234"/>
      <c r="O137" s="112"/>
      <c r="P137" s="315"/>
      <c r="Q137" s="112"/>
      <c r="R137" s="112"/>
      <c r="S137" s="112"/>
      <c r="T137" s="112"/>
      <c r="U137" s="314"/>
      <c r="V137" s="315"/>
      <c r="W137" s="314"/>
      <c r="X137" s="314"/>
      <c r="Y137" s="314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3"/>
    </row>
    <row r="138" spans="1:52" ht="15.75" x14ac:dyDescent="0.2">
      <c r="A138" s="40"/>
      <c r="B138" s="119"/>
      <c r="C138" s="313"/>
      <c r="D138" s="470"/>
      <c r="E138" s="313"/>
      <c r="F138" s="112"/>
      <c r="G138" s="112"/>
      <c r="H138" s="112"/>
      <c r="I138" s="112"/>
      <c r="J138" s="315"/>
      <c r="K138" s="234"/>
      <c r="L138" s="234"/>
      <c r="M138" s="234"/>
      <c r="N138" s="234"/>
      <c r="O138" s="112"/>
      <c r="P138" s="315"/>
      <c r="Q138" s="112"/>
      <c r="R138" s="112"/>
      <c r="S138" s="112"/>
      <c r="T138" s="112"/>
      <c r="U138" s="314"/>
      <c r="V138" s="315"/>
      <c r="W138" s="314"/>
      <c r="X138" s="314"/>
      <c r="Y138" s="314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3"/>
    </row>
    <row r="139" spans="1:52" ht="31.5" x14ac:dyDescent="0.2">
      <c r="A139" s="154" t="s">
        <v>195</v>
      </c>
      <c r="B139" s="119"/>
      <c r="C139" s="350">
        <v>0</v>
      </c>
      <c r="D139" s="467">
        <v>0</v>
      </c>
      <c r="E139" s="350">
        <f t="shared" ref="E139:H139" si="47">E141</f>
        <v>0</v>
      </c>
      <c r="F139" s="350">
        <f t="shared" si="47"/>
        <v>0</v>
      </c>
      <c r="G139" s="350">
        <f t="shared" si="47"/>
        <v>0</v>
      </c>
      <c r="H139" s="350">
        <f t="shared" si="47"/>
        <v>0</v>
      </c>
      <c r="I139" s="350">
        <v>0</v>
      </c>
      <c r="J139" s="467">
        <v>0</v>
      </c>
      <c r="K139" s="234">
        <v>0</v>
      </c>
      <c r="L139" s="234">
        <v>0</v>
      </c>
      <c r="M139" s="234">
        <v>0</v>
      </c>
      <c r="N139" s="234">
        <v>0</v>
      </c>
      <c r="O139" s="350">
        <v>0</v>
      </c>
      <c r="P139" s="467">
        <v>0</v>
      </c>
      <c r="Q139" s="350">
        <v>0</v>
      </c>
      <c r="R139" s="350">
        <v>0</v>
      </c>
      <c r="S139" s="350">
        <v>0</v>
      </c>
      <c r="T139" s="350">
        <v>0</v>
      </c>
      <c r="U139" s="350">
        <v>0</v>
      </c>
      <c r="V139" s="467">
        <v>0</v>
      </c>
      <c r="W139" s="350">
        <v>0</v>
      </c>
      <c r="X139" s="350">
        <v>0</v>
      </c>
      <c r="Y139" s="350">
        <v>0</v>
      </c>
      <c r="Z139" s="350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0</v>
      </c>
      <c r="AG139" s="350">
        <v>0</v>
      </c>
      <c r="AH139" s="350">
        <v>0</v>
      </c>
      <c r="AI139" s="112">
        <v>0</v>
      </c>
      <c r="AJ139" s="112">
        <v>0</v>
      </c>
      <c r="AK139" s="112">
        <v>0</v>
      </c>
      <c r="AL139" s="112">
        <v>0</v>
      </c>
      <c r="AM139" s="3"/>
      <c r="AT139" s="280" t="s">
        <v>389</v>
      </c>
      <c r="AU139" s="189"/>
      <c r="AV139" s="190"/>
      <c r="AW139" s="190">
        <v>1.0489999999999999</v>
      </c>
      <c r="AX139" s="190">
        <v>1.0549999999999999</v>
      </c>
      <c r="AY139" s="190">
        <v>1.0529999999999999</v>
      </c>
      <c r="AZ139" s="293">
        <v>1.054</v>
      </c>
    </row>
    <row r="140" spans="1:52" ht="27" customHeight="1" x14ac:dyDescent="0.2">
      <c r="A140" s="119" t="s">
        <v>184</v>
      </c>
      <c r="B140" s="149"/>
      <c r="C140" s="367"/>
      <c r="D140" s="470"/>
      <c r="E140" s="367"/>
      <c r="F140" s="112"/>
      <c r="G140" s="112"/>
      <c r="H140" s="112"/>
      <c r="I140" s="112"/>
      <c r="J140" s="315"/>
      <c r="K140" s="234"/>
      <c r="L140" s="234"/>
      <c r="M140" s="234"/>
      <c r="N140" s="234"/>
      <c r="O140" s="112"/>
      <c r="P140" s="315"/>
      <c r="Q140" s="112"/>
      <c r="R140" s="112"/>
      <c r="S140" s="112"/>
      <c r="T140" s="112"/>
      <c r="U140" s="314"/>
      <c r="V140" s="315"/>
      <c r="W140" s="314"/>
      <c r="X140" s="314"/>
      <c r="Y140" s="314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3"/>
    </row>
    <row r="141" spans="1:52" ht="27" customHeight="1" x14ac:dyDescent="0.2">
      <c r="A141" s="199" t="s">
        <v>305</v>
      </c>
      <c r="B141" s="119" t="s">
        <v>404</v>
      </c>
      <c r="C141" s="353">
        <v>0</v>
      </c>
      <c r="D141" s="473">
        <v>0</v>
      </c>
      <c r="E141" s="321">
        <f>D141*AW139</f>
        <v>0</v>
      </c>
      <c r="F141" s="321">
        <f>E141*AX139</f>
        <v>0</v>
      </c>
      <c r="G141" s="321">
        <f>F141*AY139</f>
        <v>0</v>
      </c>
      <c r="H141" s="321">
        <f>G141*AZ139</f>
        <v>0</v>
      </c>
      <c r="I141" s="346">
        <v>0</v>
      </c>
      <c r="J141" s="407">
        <v>0</v>
      </c>
      <c r="K141" s="234">
        <v>0</v>
      </c>
      <c r="L141" s="234">
        <f>K141*AX139</f>
        <v>0</v>
      </c>
      <c r="M141" s="234">
        <f>L141*AY139</f>
        <v>0</v>
      </c>
      <c r="N141" s="234">
        <f>M141*AZ139</f>
        <v>0</v>
      </c>
      <c r="O141" s="317">
        <v>0</v>
      </c>
      <c r="Q141" s="344">
        <v>0</v>
      </c>
      <c r="R141" s="344">
        <v>0</v>
      </c>
      <c r="S141" s="344">
        <v>0</v>
      </c>
      <c r="T141" s="344">
        <v>0</v>
      </c>
      <c r="U141" s="346">
        <v>0</v>
      </c>
      <c r="V141" s="407">
        <v>0</v>
      </c>
      <c r="W141" s="252">
        <v>0</v>
      </c>
      <c r="X141" s="252">
        <v>0</v>
      </c>
      <c r="Y141" s="252">
        <v>0</v>
      </c>
      <c r="Z141" s="252">
        <v>0</v>
      </c>
      <c r="AA141" s="112">
        <v>0</v>
      </c>
      <c r="AB141" s="112">
        <v>0</v>
      </c>
      <c r="AC141" s="112">
        <v>0</v>
      </c>
      <c r="AD141" s="112">
        <v>0</v>
      </c>
      <c r="AE141" s="112">
        <v>0</v>
      </c>
      <c r="AF141" s="112">
        <v>0</v>
      </c>
      <c r="AG141" s="316">
        <v>0</v>
      </c>
      <c r="AH141" s="316">
        <v>0</v>
      </c>
      <c r="AI141" s="112">
        <v>0</v>
      </c>
      <c r="AJ141" s="112">
        <v>0</v>
      </c>
      <c r="AK141" s="112">
        <v>0</v>
      </c>
      <c r="AL141" s="112">
        <v>0</v>
      </c>
      <c r="AM141" s="183"/>
      <c r="AN141" s="183"/>
      <c r="AO141" s="186"/>
      <c r="AP141" s="186"/>
      <c r="AQ141" s="186"/>
      <c r="AR141" s="186"/>
      <c r="AS141" s="186"/>
      <c r="AT141" s="191"/>
      <c r="AU141" s="191"/>
      <c r="AV141" s="191"/>
      <c r="AW141" s="191"/>
      <c r="AX141" s="191"/>
      <c r="AY141" s="191"/>
      <c r="AZ141" s="191"/>
    </row>
    <row r="142" spans="1:52" ht="27" customHeight="1" x14ac:dyDescent="0.2">
      <c r="A142" s="40"/>
      <c r="B142" s="217"/>
      <c r="C142" s="367"/>
      <c r="D142" s="470"/>
      <c r="E142" s="367"/>
      <c r="F142" s="112"/>
      <c r="G142" s="112"/>
      <c r="H142" s="112"/>
      <c r="I142" s="112"/>
      <c r="J142" s="315"/>
      <c r="K142" s="234"/>
      <c r="L142" s="234"/>
      <c r="M142" s="234"/>
      <c r="N142" s="234"/>
      <c r="O142" s="112"/>
      <c r="P142" s="412">
        <v>0</v>
      </c>
      <c r="Q142" s="112"/>
      <c r="R142" s="112"/>
      <c r="S142" s="112">
        <v>0</v>
      </c>
      <c r="T142" s="112"/>
      <c r="U142" s="314"/>
      <c r="V142" s="315"/>
      <c r="W142" s="314"/>
      <c r="X142" s="314"/>
      <c r="Y142" s="314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3"/>
      <c r="AT142" s="254"/>
      <c r="AU142" s="254"/>
      <c r="AV142" s="254"/>
      <c r="AW142" s="254"/>
      <c r="AX142" s="254"/>
      <c r="AY142" s="254"/>
      <c r="AZ142" s="254"/>
    </row>
    <row r="143" spans="1:52" ht="31.5" x14ac:dyDescent="0.2">
      <c r="A143" s="154" t="s">
        <v>196</v>
      </c>
      <c r="B143" s="119"/>
      <c r="C143" s="350">
        <v>0</v>
      </c>
      <c r="D143" s="467">
        <v>0</v>
      </c>
      <c r="E143" s="350">
        <f t="shared" ref="E143:AG143" si="48">E145</f>
        <v>0</v>
      </c>
      <c r="F143" s="350">
        <f t="shared" si="48"/>
        <v>0</v>
      </c>
      <c r="G143" s="350">
        <f t="shared" si="48"/>
        <v>0</v>
      </c>
      <c r="H143" s="350">
        <f t="shared" si="48"/>
        <v>0</v>
      </c>
      <c r="I143" s="495">
        <v>0</v>
      </c>
      <c r="J143" s="467">
        <v>0</v>
      </c>
      <c r="K143" s="234">
        <v>0</v>
      </c>
      <c r="L143" s="234">
        <v>0</v>
      </c>
      <c r="M143" s="234">
        <v>0</v>
      </c>
      <c r="N143" s="234">
        <v>0</v>
      </c>
      <c r="O143" s="350">
        <v>0</v>
      </c>
      <c r="P143" s="467">
        <v>0</v>
      </c>
      <c r="Q143" s="350">
        <v>0</v>
      </c>
      <c r="R143" s="350">
        <v>0</v>
      </c>
      <c r="S143" s="350">
        <v>0</v>
      </c>
      <c r="T143" s="350">
        <v>0</v>
      </c>
      <c r="U143" s="350">
        <v>0</v>
      </c>
      <c r="V143" s="467">
        <v>0</v>
      </c>
      <c r="W143" s="350">
        <v>0</v>
      </c>
      <c r="X143" s="350">
        <v>0</v>
      </c>
      <c r="Y143" s="350">
        <v>0</v>
      </c>
      <c r="Z143" s="350">
        <v>0</v>
      </c>
      <c r="AA143" s="350">
        <v>0</v>
      </c>
      <c r="AB143" s="350">
        <v>0</v>
      </c>
      <c r="AC143" s="350">
        <v>0</v>
      </c>
      <c r="AD143" s="350">
        <v>0</v>
      </c>
      <c r="AE143" s="350">
        <f t="shared" si="48"/>
        <v>0</v>
      </c>
      <c r="AF143" s="350">
        <v>0</v>
      </c>
      <c r="AG143" s="350">
        <f t="shared" si="48"/>
        <v>0</v>
      </c>
      <c r="AH143" s="350">
        <v>0</v>
      </c>
      <c r="AI143" s="112">
        <v>0</v>
      </c>
      <c r="AJ143" s="112">
        <v>0</v>
      </c>
      <c r="AK143" s="112">
        <v>0</v>
      </c>
      <c r="AL143" s="112">
        <v>0</v>
      </c>
      <c r="AM143" s="22"/>
      <c r="AT143" s="280" t="s">
        <v>389</v>
      </c>
      <c r="AU143" s="189"/>
      <c r="AV143" s="190"/>
      <c r="AW143" s="190">
        <v>1.0489999999999999</v>
      </c>
      <c r="AX143" s="190">
        <v>1.0549999999999999</v>
      </c>
      <c r="AY143" s="190">
        <v>1.0529999999999999</v>
      </c>
      <c r="AZ143" s="293">
        <v>1.054</v>
      </c>
    </row>
    <row r="144" spans="1:52" s="151" customFormat="1" ht="21.75" customHeight="1" x14ac:dyDescent="0.2">
      <c r="A144" s="119" t="s">
        <v>184</v>
      </c>
      <c r="B144" s="149"/>
      <c r="C144" s="367"/>
      <c r="D144" s="470"/>
      <c r="E144" s="367"/>
      <c r="F144" s="112"/>
      <c r="G144" s="112"/>
      <c r="H144" s="112"/>
      <c r="I144" s="112"/>
      <c r="J144" s="315"/>
      <c r="K144" s="234"/>
      <c r="L144" s="234"/>
      <c r="M144" s="234"/>
      <c r="N144" s="234"/>
      <c r="O144" s="112"/>
      <c r="P144" s="315"/>
      <c r="Q144" s="112"/>
      <c r="R144" s="112"/>
      <c r="S144" s="112"/>
      <c r="T144" s="112"/>
      <c r="U144" s="314"/>
      <c r="V144" s="315"/>
      <c r="W144" s="314"/>
      <c r="X144" s="314"/>
      <c r="Y144" s="314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22"/>
    </row>
    <row r="145" spans="1:52" ht="15.75" x14ac:dyDescent="0.2">
      <c r="A145" s="218" t="s">
        <v>306</v>
      </c>
      <c r="B145" s="119" t="s">
        <v>404</v>
      </c>
      <c r="C145" s="353">
        <v>0</v>
      </c>
      <c r="D145" s="473">
        <v>0</v>
      </c>
      <c r="E145" s="321">
        <f>D145*AW143</f>
        <v>0</v>
      </c>
      <c r="F145" s="321">
        <f>E145*AX143</f>
        <v>0</v>
      </c>
      <c r="G145" s="321">
        <f>F145*AY143</f>
        <v>0</v>
      </c>
      <c r="H145" s="321">
        <f>G145*AZ143</f>
        <v>0</v>
      </c>
      <c r="I145" s="252">
        <v>0</v>
      </c>
      <c r="J145" s="395">
        <v>0</v>
      </c>
      <c r="K145" s="234">
        <v>0</v>
      </c>
      <c r="L145" s="234">
        <f>K145*AX143</f>
        <v>0</v>
      </c>
      <c r="M145" s="234">
        <f>L145*AY143</f>
        <v>0</v>
      </c>
      <c r="N145" s="234">
        <f>M145*AZ143</f>
        <v>0</v>
      </c>
      <c r="O145" s="351">
        <v>0</v>
      </c>
      <c r="P145" s="530">
        <v>0</v>
      </c>
      <c r="Q145" s="344">
        <v>0</v>
      </c>
      <c r="R145" s="344">
        <v>0</v>
      </c>
      <c r="S145" s="344">
        <v>0</v>
      </c>
      <c r="T145" s="344">
        <v>0</v>
      </c>
      <c r="U145" s="252">
        <v>0</v>
      </c>
      <c r="V145" s="407">
        <v>0</v>
      </c>
      <c r="W145" s="252">
        <v>0</v>
      </c>
      <c r="X145" s="252">
        <v>0</v>
      </c>
      <c r="Y145" s="252">
        <v>0</v>
      </c>
      <c r="Z145" s="252">
        <v>0</v>
      </c>
      <c r="AA145" s="112">
        <v>0</v>
      </c>
      <c r="AB145" s="112">
        <v>0</v>
      </c>
      <c r="AC145" s="112">
        <v>0</v>
      </c>
      <c r="AD145" s="112">
        <v>0</v>
      </c>
      <c r="AE145" s="112">
        <v>0</v>
      </c>
      <c r="AF145" s="112">
        <v>0</v>
      </c>
      <c r="AG145" s="328">
        <v>0</v>
      </c>
      <c r="AH145" s="328">
        <v>0</v>
      </c>
      <c r="AI145" s="112">
        <v>0</v>
      </c>
      <c r="AJ145" s="112">
        <v>0</v>
      </c>
      <c r="AK145" s="112">
        <v>0</v>
      </c>
      <c r="AL145" s="112">
        <v>0</v>
      </c>
      <c r="AM145" s="3"/>
    </row>
    <row r="146" spans="1:52" ht="15.75" x14ac:dyDescent="0.2">
      <c r="A146" s="123"/>
      <c r="B146" s="144"/>
      <c r="C146" s="367"/>
      <c r="D146" s="470"/>
      <c r="E146" s="367"/>
      <c r="F146" s="112"/>
      <c r="G146" s="112"/>
      <c r="H146" s="112"/>
      <c r="I146" s="112"/>
      <c r="J146" s="315"/>
      <c r="K146" s="234"/>
      <c r="L146" s="234"/>
      <c r="M146" s="234"/>
      <c r="N146" s="234"/>
      <c r="O146" s="112"/>
      <c r="P146" s="315"/>
      <c r="Q146" s="112"/>
      <c r="R146" s="112"/>
      <c r="S146" s="112"/>
      <c r="T146" s="112"/>
      <c r="U146" s="314"/>
      <c r="V146" s="315"/>
      <c r="W146" s="314"/>
      <c r="X146" s="314"/>
      <c r="Y146" s="314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3"/>
    </row>
    <row r="147" spans="1:52" ht="31.5" x14ac:dyDescent="0.2">
      <c r="A147" s="154" t="s">
        <v>197</v>
      </c>
      <c r="B147" s="159"/>
      <c r="C147" s="159"/>
      <c r="D147" s="395"/>
      <c r="E147" s="159"/>
      <c r="F147" s="159"/>
      <c r="G147" s="159"/>
      <c r="H147" s="159"/>
      <c r="I147" s="159"/>
      <c r="J147" s="395"/>
      <c r="K147" s="234"/>
      <c r="L147" s="234"/>
      <c r="M147" s="234"/>
      <c r="N147" s="234"/>
      <c r="O147" s="159"/>
      <c r="P147" s="395"/>
      <c r="Q147" s="159"/>
      <c r="R147" s="159"/>
      <c r="S147" s="159"/>
      <c r="T147" s="159"/>
      <c r="U147" s="159"/>
      <c r="V147" s="395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3"/>
    </row>
    <row r="148" spans="1:52" ht="15.75" x14ac:dyDescent="0.2">
      <c r="A148" s="119" t="s">
        <v>184</v>
      </c>
      <c r="B148" s="159"/>
      <c r="C148" s="159"/>
      <c r="D148" s="395"/>
      <c r="E148" s="159"/>
      <c r="F148" s="159"/>
      <c r="G148" s="159"/>
      <c r="H148" s="159"/>
      <c r="I148" s="159"/>
      <c r="J148" s="395"/>
      <c r="K148" s="234"/>
      <c r="L148" s="234"/>
      <c r="M148" s="234"/>
      <c r="N148" s="234"/>
      <c r="O148" s="159"/>
      <c r="P148" s="395"/>
      <c r="Q148" s="159"/>
      <c r="R148" s="159"/>
      <c r="S148" s="159"/>
      <c r="T148" s="159"/>
      <c r="U148" s="159"/>
      <c r="V148" s="395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3"/>
    </row>
    <row r="150" spans="1:52" ht="31.5" x14ac:dyDescent="0.2">
      <c r="A150" s="154" t="s">
        <v>198</v>
      </c>
      <c r="B150" s="159"/>
      <c r="C150" s="234">
        <f>C152+C153+C154+C155+C156</f>
        <v>0</v>
      </c>
      <c r="D150" s="472">
        <f t="shared" ref="D150:T150" si="49">D152+D153+D154+D155+D156</f>
        <v>0</v>
      </c>
      <c r="E150" s="234">
        <f>D150*AW150</f>
        <v>0</v>
      </c>
      <c r="F150" s="234">
        <f>E150*AX150</f>
        <v>0</v>
      </c>
      <c r="G150" s="234">
        <f>F150*AY150</f>
        <v>0</v>
      </c>
      <c r="H150" s="234">
        <f>G150*AZ150</f>
        <v>0</v>
      </c>
      <c r="I150" s="234">
        <f t="shared" si="49"/>
        <v>0</v>
      </c>
      <c r="J150" s="472">
        <f t="shared" si="49"/>
        <v>0</v>
      </c>
      <c r="K150" s="234">
        <f>J150*AW150</f>
        <v>0</v>
      </c>
      <c r="L150" s="234">
        <f>K150*AX150</f>
        <v>0</v>
      </c>
      <c r="M150" s="234">
        <f>L150*AY150</f>
        <v>0</v>
      </c>
      <c r="N150" s="234">
        <f>M150*AZ150</f>
        <v>0</v>
      </c>
      <c r="O150" s="234">
        <f t="shared" si="49"/>
        <v>0</v>
      </c>
      <c r="P150" s="472">
        <f t="shared" si="49"/>
        <v>0</v>
      </c>
      <c r="Q150" s="234">
        <f t="shared" si="49"/>
        <v>0</v>
      </c>
      <c r="R150" s="234">
        <f t="shared" si="49"/>
        <v>0</v>
      </c>
      <c r="S150" s="234">
        <f t="shared" si="49"/>
        <v>0</v>
      </c>
      <c r="T150" s="234">
        <f t="shared" si="49"/>
        <v>0</v>
      </c>
      <c r="U150" s="234">
        <v>0</v>
      </c>
      <c r="V150" s="472">
        <v>0</v>
      </c>
      <c r="W150" s="234">
        <v>0</v>
      </c>
      <c r="X150" s="234">
        <v>0</v>
      </c>
      <c r="Y150" s="234">
        <v>0</v>
      </c>
      <c r="Z150" s="234">
        <v>0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472">
        <v>0</v>
      </c>
      <c r="AH150" s="234">
        <v>0</v>
      </c>
      <c r="AI150" s="112">
        <v>0</v>
      </c>
      <c r="AJ150" s="112">
        <v>0</v>
      </c>
      <c r="AK150" s="112">
        <v>0</v>
      </c>
      <c r="AL150" s="112">
        <v>0</v>
      </c>
      <c r="AM150" s="3"/>
      <c r="AT150" s="280" t="s">
        <v>390</v>
      </c>
      <c r="AU150" s="189"/>
      <c r="AV150" s="190"/>
      <c r="AW150" s="190">
        <v>1.0489999999999999</v>
      </c>
      <c r="AX150" s="190">
        <v>1.0549999999999999</v>
      </c>
      <c r="AY150" s="190">
        <v>1.0529999999999999</v>
      </c>
      <c r="AZ150" s="293">
        <v>1.054</v>
      </c>
    </row>
    <row r="151" spans="1:52" ht="15.75" x14ac:dyDescent="0.2">
      <c r="A151" s="154"/>
      <c r="B151" s="333"/>
      <c r="C151" s="234"/>
      <c r="D151" s="472"/>
      <c r="E151" s="234"/>
      <c r="F151" s="234"/>
      <c r="G151" s="234"/>
      <c r="H151" s="234"/>
      <c r="I151" s="234"/>
      <c r="J151" s="472"/>
      <c r="K151" s="234"/>
      <c r="L151" s="234"/>
      <c r="M151" s="234"/>
      <c r="N151" s="234"/>
      <c r="O151" s="234"/>
      <c r="P151" s="472"/>
      <c r="Q151" s="234"/>
      <c r="R151" s="234"/>
      <c r="S151" s="234"/>
      <c r="T151" s="234"/>
      <c r="U151" s="489"/>
      <c r="V151" s="472"/>
      <c r="W151" s="234"/>
      <c r="X151" s="234"/>
      <c r="Y151" s="234"/>
      <c r="Z151" s="234"/>
      <c r="AA151" s="112"/>
      <c r="AB151" s="112"/>
      <c r="AC151" s="112"/>
      <c r="AD151" s="112"/>
      <c r="AE151" s="112"/>
      <c r="AF151" s="112"/>
      <c r="AG151" s="234"/>
      <c r="AH151" s="234"/>
      <c r="AI151" s="112"/>
      <c r="AJ151" s="112"/>
      <c r="AK151" s="112"/>
      <c r="AL151" s="112"/>
      <c r="AM151" s="3"/>
      <c r="AT151" s="280"/>
      <c r="AU151" s="189"/>
      <c r="AV151" s="190"/>
      <c r="AW151" s="190"/>
      <c r="AX151" s="190"/>
      <c r="AY151" s="190"/>
      <c r="AZ151" s="293"/>
    </row>
    <row r="152" spans="1:52" ht="15.75" x14ac:dyDescent="0.2">
      <c r="A152" s="218" t="s">
        <v>307</v>
      </c>
      <c r="B152" s="119" t="s">
        <v>404</v>
      </c>
      <c r="C152" s="234"/>
      <c r="D152" s="474">
        <v>0</v>
      </c>
      <c r="E152" s="234">
        <f>D152*AW150</f>
        <v>0</v>
      </c>
      <c r="F152" s="234">
        <f>E152*AX150</f>
        <v>0</v>
      </c>
      <c r="G152" s="234">
        <f>F152*AY150</f>
        <v>0</v>
      </c>
      <c r="H152" s="234">
        <f>G152*AZ150</f>
        <v>0</v>
      </c>
      <c r="I152" s="234">
        <v>0</v>
      </c>
      <c r="J152" s="472">
        <v>0</v>
      </c>
      <c r="K152" s="234">
        <f>J152*AW150</f>
        <v>0</v>
      </c>
      <c r="L152" s="234">
        <f>K152*AX150</f>
        <v>0</v>
      </c>
      <c r="M152" s="234">
        <f>L152*AY150</f>
        <v>0</v>
      </c>
      <c r="N152" s="234">
        <f>M152*AZ150</f>
        <v>0</v>
      </c>
      <c r="O152" s="317">
        <v>0</v>
      </c>
      <c r="P152" s="412">
        <v>0</v>
      </c>
      <c r="Q152" s="344">
        <v>0</v>
      </c>
      <c r="R152" s="344">
        <v>0</v>
      </c>
      <c r="S152" s="344">
        <v>0</v>
      </c>
      <c r="T152" s="344">
        <v>0</v>
      </c>
      <c r="U152" s="252">
        <v>0</v>
      </c>
      <c r="V152" s="395">
        <v>0</v>
      </c>
      <c r="W152" s="252">
        <v>0</v>
      </c>
      <c r="X152" s="252">
        <v>0</v>
      </c>
      <c r="Y152" s="252">
        <v>0</v>
      </c>
      <c r="Z152" s="252">
        <v>0</v>
      </c>
      <c r="AA152" s="112">
        <v>0</v>
      </c>
      <c r="AB152" s="112">
        <v>0</v>
      </c>
      <c r="AC152" s="112">
        <v>0</v>
      </c>
      <c r="AD152" s="112">
        <v>0</v>
      </c>
      <c r="AE152" s="112">
        <v>0</v>
      </c>
      <c r="AF152" s="112">
        <v>0</v>
      </c>
      <c r="AG152" s="322">
        <v>0</v>
      </c>
      <c r="AH152" s="322">
        <v>0</v>
      </c>
      <c r="AI152" s="112">
        <v>0</v>
      </c>
      <c r="AJ152" s="112">
        <v>0</v>
      </c>
      <c r="AK152" s="112">
        <v>0</v>
      </c>
      <c r="AL152" s="112">
        <v>0</v>
      </c>
      <c r="AM152" s="3"/>
    </row>
    <row r="153" spans="1:52" ht="38.25" customHeight="1" x14ac:dyDescent="0.2">
      <c r="A153" s="159" t="s">
        <v>308</v>
      </c>
      <c r="B153" s="119" t="s">
        <v>404</v>
      </c>
      <c r="C153" s="234"/>
      <c r="D153" s="472"/>
      <c r="E153" s="159"/>
      <c r="F153" s="159"/>
      <c r="G153" s="159"/>
      <c r="H153" s="159"/>
      <c r="I153" s="159"/>
      <c r="J153" s="395"/>
      <c r="K153" s="234"/>
      <c r="L153" s="234"/>
      <c r="M153" s="234"/>
      <c r="N153" s="234"/>
      <c r="O153" s="159"/>
      <c r="P153" s="395"/>
      <c r="Q153" s="159"/>
      <c r="R153" s="159"/>
      <c r="S153" s="159"/>
      <c r="T153" s="159"/>
      <c r="U153" s="159">
        <v>0</v>
      </c>
      <c r="V153" s="395">
        <v>0</v>
      </c>
      <c r="W153" s="159">
        <v>0</v>
      </c>
      <c r="X153" s="159">
        <v>0</v>
      </c>
      <c r="Y153" s="159">
        <v>0</v>
      </c>
      <c r="Z153" s="159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395">
        <v>0</v>
      </c>
      <c r="AH153" s="395">
        <v>0</v>
      </c>
      <c r="AI153" s="112">
        <v>0</v>
      </c>
      <c r="AJ153" s="112">
        <v>0</v>
      </c>
      <c r="AK153" s="112">
        <v>0</v>
      </c>
      <c r="AL153" s="112">
        <v>0</v>
      </c>
      <c r="AM153" s="3"/>
    </row>
    <row r="154" spans="1:52" ht="25.5" customHeight="1" x14ac:dyDescent="0.2">
      <c r="A154" s="159" t="s">
        <v>310</v>
      </c>
      <c r="B154" s="119" t="s">
        <v>404</v>
      </c>
      <c r="C154" s="159"/>
      <c r="D154" s="395"/>
      <c r="E154" s="159"/>
      <c r="F154" s="159"/>
      <c r="G154" s="159"/>
      <c r="H154" s="159"/>
      <c r="I154" s="159"/>
      <c r="J154" s="395"/>
      <c r="K154" s="234"/>
      <c r="L154" s="234"/>
      <c r="M154" s="234"/>
      <c r="N154" s="234"/>
      <c r="O154" s="159"/>
      <c r="P154" s="395"/>
      <c r="Q154" s="159"/>
      <c r="R154" s="159"/>
      <c r="S154" s="159"/>
      <c r="T154" s="159"/>
      <c r="U154" s="159">
        <v>0</v>
      </c>
      <c r="V154" s="395">
        <v>0</v>
      </c>
      <c r="W154" s="395">
        <v>0</v>
      </c>
      <c r="X154" s="395">
        <v>0</v>
      </c>
      <c r="Y154" s="395">
        <v>0</v>
      </c>
      <c r="Z154" s="395">
        <v>0</v>
      </c>
      <c r="AA154" s="112">
        <v>0</v>
      </c>
      <c r="AB154" s="112">
        <v>0</v>
      </c>
      <c r="AC154" s="112">
        <v>0</v>
      </c>
      <c r="AD154" s="112">
        <v>0</v>
      </c>
      <c r="AE154" s="112">
        <v>0</v>
      </c>
      <c r="AF154" s="112">
        <v>0</v>
      </c>
      <c r="AG154" s="159">
        <v>0</v>
      </c>
      <c r="AH154" s="159">
        <v>0</v>
      </c>
      <c r="AI154" s="112">
        <v>0</v>
      </c>
      <c r="AJ154" s="112">
        <v>0</v>
      </c>
      <c r="AK154" s="112">
        <v>0</v>
      </c>
      <c r="AL154" s="112">
        <v>0</v>
      </c>
      <c r="AM154" s="3"/>
    </row>
    <row r="155" spans="1:52" ht="15.75" x14ac:dyDescent="0.2">
      <c r="A155" s="40" t="s">
        <v>309</v>
      </c>
      <c r="B155" s="119" t="s">
        <v>404</v>
      </c>
      <c r="C155" s="159"/>
      <c r="D155" s="395"/>
      <c r="E155" s="159"/>
      <c r="F155" s="159"/>
      <c r="G155" s="159"/>
      <c r="H155" s="159"/>
      <c r="I155" s="159"/>
      <c r="J155" s="395"/>
      <c r="K155" s="234"/>
      <c r="L155" s="234"/>
      <c r="M155" s="234"/>
      <c r="N155" s="234"/>
      <c r="O155" s="159"/>
      <c r="P155" s="395"/>
      <c r="Q155" s="159"/>
      <c r="R155" s="159"/>
      <c r="S155" s="159"/>
      <c r="T155" s="159"/>
      <c r="U155" s="159">
        <v>0</v>
      </c>
      <c r="V155" s="395">
        <v>0</v>
      </c>
      <c r="W155" s="159">
        <v>0</v>
      </c>
      <c r="X155" s="159">
        <v>0</v>
      </c>
      <c r="Y155" s="159">
        <v>0</v>
      </c>
      <c r="Z155" s="159">
        <v>0</v>
      </c>
      <c r="AA155" s="112">
        <v>0</v>
      </c>
      <c r="AB155" s="112">
        <v>0</v>
      </c>
      <c r="AC155" s="112">
        <v>0</v>
      </c>
      <c r="AD155" s="112">
        <v>0</v>
      </c>
      <c r="AE155" s="112">
        <v>0</v>
      </c>
      <c r="AF155" s="112">
        <v>0</v>
      </c>
      <c r="AG155" s="159">
        <v>0</v>
      </c>
      <c r="AH155" s="159">
        <v>0</v>
      </c>
      <c r="AI155" s="112">
        <v>0</v>
      </c>
      <c r="AJ155" s="112">
        <v>0</v>
      </c>
      <c r="AK155" s="112">
        <v>0</v>
      </c>
      <c r="AL155" s="112">
        <v>0</v>
      </c>
      <c r="AM155" s="3"/>
    </row>
    <row r="156" spans="1:52" ht="36.75" customHeight="1" x14ac:dyDescent="0.2">
      <c r="A156" s="159" t="s">
        <v>311</v>
      </c>
      <c r="B156" s="119" t="s">
        <v>404</v>
      </c>
      <c r="C156" s="159"/>
      <c r="D156" s="395"/>
      <c r="E156" s="159"/>
      <c r="F156" s="159"/>
      <c r="G156" s="159"/>
      <c r="H156" s="159"/>
      <c r="I156" s="159"/>
      <c r="J156" s="395"/>
      <c r="K156" s="234"/>
      <c r="L156" s="234"/>
      <c r="M156" s="234"/>
      <c r="N156" s="234"/>
      <c r="O156" s="159"/>
      <c r="P156" s="395"/>
      <c r="Q156" s="159"/>
      <c r="R156" s="159"/>
      <c r="S156" s="159"/>
      <c r="T156" s="159"/>
      <c r="U156" s="159">
        <v>0</v>
      </c>
      <c r="V156" s="395">
        <v>0</v>
      </c>
      <c r="W156" s="159">
        <v>0</v>
      </c>
      <c r="X156" s="159">
        <v>0</v>
      </c>
      <c r="Y156" s="159">
        <v>0</v>
      </c>
      <c r="Z156" s="159">
        <v>0</v>
      </c>
      <c r="AA156" s="112">
        <v>0</v>
      </c>
      <c r="AB156" s="112">
        <v>0</v>
      </c>
      <c r="AC156" s="112">
        <v>0</v>
      </c>
      <c r="AD156" s="112">
        <v>0</v>
      </c>
      <c r="AE156" s="112">
        <v>0</v>
      </c>
      <c r="AF156" s="112">
        <v>0</v>
      </c>
      <c r="AG156" s="475">
        <v>0</v>
      </c>
      <c r="AH156" s="159">
        <v>0</v>
      </c>
      <c r="AI156" s="112">
        <v>0</v>
      </c>
      <c r="AJ156" s="112">
        <v>0</v>
      </c>
      <c r="AK156" s="112">
        <v>0</v>
      </c>
      <c r="AL156" s="112">
        <v>0</v>
      </c>
      <c r="AM156" s="3"/>
    </row>
    <row r="157" spans="1:52" ht="56.25" x14ac:dyDescent="0.2">
      <c r="A157" s="158" t="s">
        <v>166</v>
      </c>
      <c r="B157" s="159"/>
      <c r="C157" s="457">
        <v>0</v>
      </c>
      <c r="D157" s="475">
        <v>0</v>
      </c>
      <c r="E157" s="159">
        <f>D157*AW157</f>
        <v>0</v>
      </c>
      <c r="F157" s="159">
        <f>E157*AX157</f>
        <v>0</v>
      </c>
      <c r="G157" s="159">
        <f>F157*AY157</f>
        <v>0</v>
      </c>
      <c r="H157" s="159">
        <f>G157*AZ157</f>
        <v>0</v>
      </c>
      <c r="I157" s="159">
        <v>0</v>
      </c>
      <c r="J157" s="395">
        <v>0</v>
      </c>
      <c r="K157" s="234">
        <f>J157*AW157</f>
        <v>0</v>
      </c>
      <c r="L157" s="234">
        <f>K157*AX157</f>
        <v>0</v>
      </c>
      <c r="M157" s="234">
        <f>L157*AY157</f>
        <v>0</v>
      </c>
      <c r="N157" s="234">
        <f>M157*AZ157</f>
        <v>0</v>
      </c>
      <c r="O157" s="159">
        <v>0</v>
      </c>
      <c r="P157" s="395">
        <v>0</v>
      </c>
      <c r="Q157" s="159">
        <v>0</v>
      </c>
      <c r="R157" s="159">
        <v>0</v>
      </c>
      <c r="S157" s="159">
        <v>0</v>
      </c>
      <c r="T157" s="159">
        <v>0</v>
      </c>
      <c r="U157" s="159">
        <v>0</v>
      </c>
      <c r="V157" s="395">
        <v>0</v>
      </c>
      <c r="W157" s="159">
        <v>0</v>
      </c>
      <c r="X157" s="159">
        <v>0</v>
      </c>
      <c r="Y157" s="159">
        <v>0</v>
      </c>
      <c r="Z157" s="159">
        <v>0</v>
      </c>
      <c r="AA157" s="159">
        <v>0</v>
      </c>
      <c r="AB157" s="159">
        <v>0</v>
      </c>
      <c r="AC157" s="159">
        <v>0</v>
      </c>
      <c r="AD157" s="159">
        <v>0</v>
      </c>
      <c r="AE157" s="159">
        <v>0</v>
      </c>
      <c r="AF157" s="159">
        <v>0</v>
      </c>
      <c r="AG157" s="159">
        <v>0</v>
      </c>
      <c r="AH157" s="159">
        <v>0</v>
      </c>
      <c r="AI157" s="112">
        <v>0</v>
      </c>
      <c r="AJ157" s="112">
        <v>0</v>
      </c>
      <c r="AK157" s="112">
        <v>0</v>
      </c>
      <c r="AL157" s="112">
        <v>0</v>
      </c>
      <c r="AT157" s="280" t="s">
        <v>390</v>
      </c>
      <c r="AU157" s="189"/>
      <c r="AV157" s="190"/>
      <c r="AW157" s="190">
        <v>1.0429999999999999</v>
      </c>
      <c r="AX157" s="190">
        <v>1.05</v>
      </c>
      <c r="AY157" s="190">
        <v>1.042</v>
      </c>
      <c r="AZ157" s="293">
        <v>1.04</v>
      </c>
    </row>
    <row r="158" spans="1:52" x14ac:dyDescent="0.2">
      <c r="A158" s="137" t="s">
        <v>184</v>
      </c>
      <c r="B158" s="159"/>
      <c r="C158" s="159"/>
      <c r="D158" s="395"/>
      <c r="E158" s="159"/>
      <c r="F158" s="159"/>
      <c r="G158" s="159"/>
      <c r="H158" s="159"/>
      <c r="I158" s="159"/>
      <c r="J158" s="395"/>
      <c r="K158" s="234"/>
      <c r="L158" s="234"/>
      <c r="M158" s="234"/>
      <c r="N158" s="234"/>
      <c r="O158" s="159"/>
      <c r="P158" s="395"/>
      <c r="Q158" s="159"/>
      <c r="R158" s="159"/>
      <c r="S158" s="159"/>
      <c r="T158" s="159"/>
      <c r="U158" s="457"/>
      <c r="V158" s="395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</row>
    <row r="159" spans="1:52" ht="33" customHeight="1" x14ac:dyDescent="0.2">
      <c r="A159" s="137" t="s">
        <v>324</v>
      </c>
      <c r="B159" s="119" t="s">
        <v>404</v>
      </c>
      <c r="C159" s="159">
        <v>0</v>
      </c>
      <c r="D159" s="395">
        <v>0</v>
      </c>
      <c r="E159" s="159">
        <f>D159*AW157</f>
        <v>0</v>
      </c>
      <c r="F159" s="159">
        <f>E159*AX157</f>
        <v>0</v>
      </c>
      <c r="G159" s="159">
        <f>F159*AY157</f>
        <v>0</v>
      </c>
      <c r="H159" s="159">
        <f>G159*AZ157</f>
        <v>0</v>
      </c>
      <c r="I159" s="159">
        <v>0</v>
      </c>
      <c r="J159" s="395">
        <v>0</v>
      </c>
      <c r="K159" s="234">
        <v>0</v>
      </c>
      <c r="L159" s="234">
        <f>K159*AX157</f>
        <v>0</v>
      </c>
      <c r="M159" s="234">
        <f>L159*AY157</f>
        <v>0</v>
      </c>
      <c r="N159" s="234">
        <f>M159*AZ157</f>
        <v>0</v>
      </c>
      <c r="O159" s="159">
        <v>0</v>
      </c>
      <c r="P159" s="395">
        <v>0</v>
      </c>
      <c r="Q159" s="159">
        <v>0</v>
      </c>
      <c r="R159" s="159">
        <v>0</v>
      </c>
      <c r="S159" s="159">
        <v>0</v>
      </c>
      <c r="T159" s="159">
        <v>0</v>
      </c>
      <c r="U159" s="159">
        <v>0</v>
      </c>
      <c r="V159" s="395">
        <v>0</v>
      </c>
      <c r="W159" s="159">
        <v>0</v>
      </c>
      <c r="X159" s="159">
        <v>0</v>
      </c>
      <c r="Y159" s="159">
        <v>0</v>
      </c>
      <c r="Z159" s="159">
        <v>0</v>
      </c>
      <c r="AA159" s="159">
        <v>0</v>
      </c>
      <c r="AB159" s="159">
        <v>0</v>
      </c>
      <c r="AC159" s="159">
        <v>0</v>
      </c>
      <c r="AD159" s="159">
        <v>0</v>
      </c>
      <c r="AE159" s="159">
        <v>0</v>
      </c>
      <c r="AF159" s="159">
        <v>0</v>
      </c>
      <c r="AG159" s="159">
        <v>0</v>
      </c>
      <c r="AH159" s="159">
        <v>0</v>
      </c>
      <c r="AI159" s="112">
        <v>0</v>
      </c>
      <c r="AJ159" s="112">
        <v>0</v>
      </c>
      <c r="AK159" s="112">
        <v>0</v>
      </c>
      <c r="AL159" s="112">
        <v>0</v>
      </c>
    </row>
    <row r="160" spans="1:52" ht="27" customHeight="1" x14ac:dyDescent="0.2">
      <c r="A160" s="458" t="s">
        <v>325</v>
      </c>
      <c r="B160" s="119" t="s">
        <v>404</v>
      </c>
      <c r="C160" s="159">
        <v>0</v>
      </c>
      <c r="D160" s="395">
        <v>0</v>
      </c>
      <c r="E160" s="159">
        <f>D160*AW157</f>
        <v>0</v>
      </c>
      <c r="F160" s="159">
        <f>E160*AX157</f>
        <v>0</v>
      </c>
      <c r="G160" s="159">
        <f>F160*AY157</f>
        <v>0</v>
      </c>
      <c r="H160" s="159">
        <f>G160*AZ157</f>
        <v>0</v>
      </c>
      <c r="I160" s="395">
        <v>0</v>
      </c>
      <c r="J160" s="475">
        <v>0</v>
      </c>
      <c r="K160" s="234">
        <f>J160*AW157</f>
        <v>0</v>
      </c>
      <c r="L160" s="234">
        <f>K160*AX157</f>
        <v>0</v>
      </c>
      <c r="M160" s="234">
        <f>L160*AY157</f>
        <v>0</v>
      </c>
      <c r="N160" s="234">
        <f>M160*AZ157</f>
        <v>0</v>
      </c>
      <c r="O160" s="159">
        <v>0</v>
      </c>
      <c r="P160" s="395">
        <v>0</v>
      </c>
      <c r="Q160" s="159">
        <v>0</v>
      </c>
      <c r="R160" s="159">
        <v>0</v>
      </c>
      <c r="S160" s="159">
        <v>0</v>
      </c>
      <c r="T160" s="159">
        <v>0</v>
      </c>
      <c r="U160" s="159">
        <v>0</v>
      </c>
      <c r="V160" s="395">
        <v>0</v>
      </c>
      <c r="W160" s="159">
        <v>0</v>
      </c>
      <c r="X160" s="159">
        <v>0</v>
      </c>
      <c r="Y160" s="159">
        <v>0</v>
      </c>
      <c r="Z160" s="159">
        <v>0</v>
      </c>
      <c r="AA160" s="159">
        <v>0</v>
      </c>
      <c r="AB160" s="159">
        <v>0</v>
      </c>
      <c r="AC160" s="159">
        <v>0</v>
      </c>
      <c r="AD160" s="159">
        <v>0</v>
      </c>
      <c r="AE160" s="159">
        <v>0</v>
      </c>
      <c r="AF160" s="159">
        <v>0</v>
      </c>
      <c r="AG160" s="159">
        <v>0</v>
      </c>
      <c r="AH160" s="159">
        <v>0</v>
      </c>
      <c r="AI160" s="112">
        <v>0</v>
      </c>
      <c r="AJ160" s="112">
        <v>0</v>
      </c>
      <c r="AK160" s="112">
        <v>0</v>
      </c>
      <c r="AL160" s="112">
        <v>0</v>
      </c>
    </row>
    <row r="161" spans="1:52" ht="27" customHeight="1" x14ac:dyDescent="0.2">
      <c r="A161" s="137" t="s">
        <v>312</v>
      </c>
      <c r="B161" s="119" t="s">
        <v>404</v>
      </c>
      <c r="C161" s="159"/>
      <c r="D161" s="395"/>
      <c r="E161" s="159"/>
      <c r="F161" s="159"/>
      <c r="G161" s="159"/>
      <c r="H161" s="159"/>
      <c r="I161" s="159"/>
      <c r="J161" s="395"/>
      <c r="K161" s="234"/>
      <c r="L161" s="234"/>
      <c r="M161" s="234"/>
      <c r="N161" s="234"/>
      <c r="O161" s="159"/>
      <c r="P161" s="395"/>
      <c r="Q161" s="159"/>
      <c r="R161" s="159"/>
      <c r="S161" s="159"/>
      <c r="T161" s="159"/>
      <c r="U161" s="159">
        <v>0</v>
      </c>
      <c r="V161" s="395">
        <v>0</v>
      </c>
      <c r="W161" s="159">
        <v>0</v>
      </c>
      <c r="X161" s="159">
        <v>0</v>
      </c>
      <c r="Y161" s="159">
        <v>0</v>
      </c>
      <c r="Z161" s="159">
        <v>0</v>
      </c>
      <c r="AA161" s="159">
        <v>0</v>
      </c>
      <c r="AB161" s="159">
        <v>0</v>
      </c>
      <c r="AC161" s="159">
        <v>0</v>
      </c>
      <c r="AD161" s="159">
        <v>0</v>
      </c>
      <c r="AE161" s="159">
        <v>0</v>
      </c>
      <c r="AF161" s="159">
        <v>0</v>
      </c>
      <c r="AG161" s="159">
        <v>0</v>
      </c>
      <c r="AH161" s="159">
        <v>0</v>
      </c>
      <c r="AI161" s="112">
        <v>0</v>
      </c>
      <c r="AJ161" s="112">
        <v>0</v>
      </c>
      <c r="AK161" s="112">
        <v>0</v>
      </c>
      <c r="AL161" s="112">
        <v>0</v>
      </c>
    </row>
    <row r="162" spans="1:52" ht="27" customHeight="1" x14ac:dyDescent="0.2">
      <c r="A162" s="137" t="s">
        <v>313</v>
      </c>
      <c r="B162" s="119" t="s">
        <v>407</v>
      </c>
      <c r="C162" s="159"/>
      <c r="D162" s="395"/>
      <c r="E162" s="159"/>
      <c r="F162" s="159"/>
      <c r="G162" s="159"/>
      <c r="H162" s="159"/>
      <c r="I162" s="159"/>
      <c r="J162" s="395"/>
      <c r="K162" s="234"/>
      <c r="L162" s="234"/>
      <c r="M162" s="234"/>
      <c r="N162" s="234"/>
      <c r="O162" s="159"/>
      <c r="P162" s="395"/>
      <c r="Q162" s="159"/>
      <c r="R162" s="159"/>
      <c r="S162" s="159"/>
      <c r="T162" s="159"/>
      <c r="U162" s="159">
        <v>0</v>
      </c>
      <c r="V162" s="395">
        <v>0</v>
      </c>
      <c r="W162" s="159">
        <v>0</v>
      </c>
      <c r="X162" s="159">
        <v>0</v>
      </c>
      <c r="Y162" s="159">
        <v>0</v>
      </c>
      <c r="Z162" s="159">
        <v>0</v>
      </c>
      <c r="AA162" s="159">
        <v>0</v>
      </c>
      <c r="AB162" s="159">
        <v>0</v>
      </c>
      <c r="AC162" s="159">
        <v>0</v>
      </c>
      <c r="AD162" s="159">
        <v>0</v>
      </c>
      <c r="AE162" s="159">
        <v>0</v>
      </c>
      <c r="AF162" s="159">
        <v>0</v>
      </c>
      <c r="AG162" s="159">
        <v>0</v>
      </c>
      <c r="AH162" s="159">
        <v>0</v>
      </c>
      <c r="AI162" s="112">
        <v>0</v>
      </c>
      <c r="AJ162" s="112">
        <v>0</v>
      </c>
      <c r="AK162" s="112">
        <v>0</v>
      </c>
      <c r="AL162" s="112">
        <v>0</v>
      </c>
    </row>
    <row r="163" spans="1:52" ht="27" customHeight="1" x14ac:dyDescent="0.2">
      <c r="A163" s="137"/>
      <c r="B163" s="119"/>
      <c r="C163" s="159"/>
      <c r="D163" s="395"/>
      <c r="E163" s="159"/>
      <c r="F163" s="159"/>
      <c r="G163" s="159"/>
      <c r="H163" s="159"/>
      <c r="I163" s="159"/>
      <c r="J163" s="395"/>
      <c r="K163" s="234"/>
      <c r="L163" s="234"/>
      <c r="M163" s="234"/>
      <c r="N163" s="234"/>
      <c r="O163" s="159"/>
      <c r="P163" s="395"/>
      <c r="Q163" s="159"/>
      <c r="R163" s="159"/>
      <c r="S163" s="159"/>
      <c r="T163" s="159"/>
      <c r="U163" s="457"/>
      <c r="V163" s="395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12"/>
      <c r="AJ163" s="112"/>
      <c r="AK163" s="112"/>
      <c r="AL163" s="112"/>
    </row>
    <row r="164" spans="1:52" ht="27" customHeight="1" x14ac:dyDescent="0.2">
      <c r="A164" s="137" t="s">
        <v>314</v>
      </c>
      <c r="B164" s="119" t="s">
        <v>404</v>
      </c>
      <c r="C164" s="159"/>
      <c r="D164" s="395"/>
      <c r="E164" s="159"/>
      <c r="F164" s="159"/>
      <c r="G164" s="159"/>
      <c r="H164" s="159"/>
      <c r="I164" s="159"/>
      <c r="J164" s="395"/>
      <c r="K164" s="234"/>
      <c r="L164" s="234"/>
      <c r="M164" s="234"/>
      <c r="N164" s="234"/>
      <c r="O164" s="159"/>
      <c r="P164" s="395"/>
      <c r="Q164" s="159"/>
      <c r="R164" s="159"/>
      <c r="S164" s="159"/>
      <c r="T164" s="159"/>
      <c r="U164" s="159">
        <v>0</v>
      </c>
      <c r="V164" s="395">
        <v>0</v>
      </c>
      <c r="W164" s="159">
        <v>0</v>
      </c>
      <c r="X164" s="159">
        <v>0</v>
      </c>
      <c r="Y164" s="159">
        <v>0</v>
      </c>
      <c r="Z164" s="159">
        <v>0</v>
      </c>
      <c r="AA164" s="159">
        <v>0</v>
      </c>
      <c r="AB164" s="159">
        <v>0</v>
      </c>
      <c r="AC164" s="159">
        <v>0</v>
      </c>
      <c r="AD164" s="159">
        <v>0</v>
      </c>
      <c r="AE164" s="159">
        <v>0</v>
      </c>
      <c r="AF164" s="159">
        <v>0</v>
      </c>
      <c r="AG164" s="159">
        <v>0</v>
      </c>
      <c r="AH164" s="159">
        <v>0</v>
      </c>
      <c r="AI164" s="112">
        <v>0</v>
      </c>
      <c r="AJ164" s="112">
        <v>0</v>
      </c>
      <c r="AK164" s="112">
        <v>0</v>
      </c>
      <c r="AL164" s="112">
        <v>0</v>
      </c>
    </row>
    <row r="165" spans="1:52" x14ac:dyDescent="0.2">
      <c r="A165" s="137"/>
      <c r="B165" s="159"/>
      <c r="C165" s="159"/>
      <c r="D165" s="395"/>
      <c r="E165" s="159"/>
      <c r="F165" s="159"/>
      <c r="G165" s="159"/>
      <c r="H165" s="159"/>
      <c r="I165" s="159"/>
      <c r="J165" s="395"/>
      <c r="K165" s="234"/>
      <c r="L165" s="234"/>
      <c r="M165" s="234"/>
      <c r="N165" s="234"/>
      <c r="O165" s="159"/>
      <c r="P165" s="395"/>
      <c r="Q165" s="159"/>
      <c r="R165" s="159"/>
      <c r="S165" s="159"/>
      <c r="T165" s="159"/>
      <c r="U165" s="159"/>
      <c r="V165" s="395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</row>
    <row r="166" spans="1:52" ht="144" customHeight="1" x14ac:dyDescent="0.2">
      <c r="A166" s="158" t="s">
        <v>168</v>
      </c>
      <c r="B166" s="159"/>
      <c r="C166" s="395">
        <v>0</v>
      </c>
      <c r="D166" s="395">
        <v>0</v>
      </c>
      <c r="E166" s="159">
        <f>D166*AW166</f>
        <v>0</v>
      </c>
      <c r="F166" s="159">
        <f>E166*AX166</f>
        <v>0</v>
      </c>
      <c r="G166" s="159">
        <f>F166*AY166</f>
        <v>0</v>
      </c>
      <c r="H166" s="159">
        <f>G166*AZ166</f>
        <v>0</v>
      </c>
      <c r="I166" s="159">
        <v>0</v>
      </c>
      <c r="J166" s="395">
        <v>0</v>
      </c>
      <c r="K166" s="234">
        <f>J166*AW166</f>
        <v>0</v>
      </c>
      <c r="L166" s="234">
        <f>K166*AX166</f>
        <v>0</v>
      </c>
      <c r="M166" s="234">
        <f>L166*AY166</f>
        <v>0</v>
      </c>
      <c r="N166" s="234">
        <f>M166*AZ166</f>
        <v>0</v>
      </c>
      <c r="O166" s="159">
        <v>0</v>
      </c>
      <c r="P166" s="395">
        <v>0</v>
      </c>
      <c r="Q166" s="159">
        <v>0</v>
      </c>
      <c r="R166" s="159">
        <v>0</v>
      </c>
      <c r="S166" s="159">
        <v>0</v>
      </c>
      <c r="T166" s="159">
        <v>0</v>
      </c>
      <c r="U166" s="159">
        <v>0</v>
      </c>
      <c r="V166" s="395">
        <v>0</v>
      </c>
      <c r="W166" s="159">
        <v>0</v>
      </c>
      <c r="X166" s="159">
        <v>0</v>
      </c>
      <c r="Y166" s="159">
        <v>0</v>
      </c>
      <c r="Z166" s="159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59">
        <v>0</v>
      </c>
      <c r="AH166" s="159">
        <v>0</v>
      </c>
      <c r="AI166" s="112">
        <v>0</v>
      </c>
      <c r="AJ166" s="112">
        <v>0</v>
      </c>
      <c r="AK166" s="112">
        <v>0</v>
      </c>
      <c r="AL166" s="112">
        <v>0</v>
      </c>
      <c r="AT166" s="280" t="s">
        <v>390</v>
      </c>
      <c r="AU166" s="189"/>
      <c r="AV166" s="190"/>
      <c r="AW166" s="190">
        <v>1.0609999999999999</v>
      </c>
      <c r="AX166" s="190">
        <v>1.04</v>
      </c>
      <c r="AY166" s="190">
        <v>1.04</v>
      </c>
      <c r="AZ166" s="293">
        <v>1.04</v>
      </c>
    </row>
    <row r="167" spans="1:52" x14ac:dyDescent="0.2">
      <c r="A167" s="137" t="s">
        <v>184</v>
      </c>
      <c r="B167" s="159"/>
      <c r="C167" s="159"/>
      <c r="D167" s="395"/>
      <c r="E167" s="159"/>
      <c r="F167" s="159"/>
      <c r="G167" s="159"/>
      <c r="H167" s="159"/>
      <c r="I167" s="159"/>
      <c r="J167" s="395"/>
      <c r="K167" s="234"/>
      <c r="L167" s="234"/>
      <c r="M167" s="234"/>
      <c r="N167" s="234"/>
      <c r="O167" s="159"/>
      <c r="P167" s="395"/>
      <c r="Q167" s="159"/>
      <c r="R167" s="159"/>
      <c r="S167" s="159"/>
      <c r="T167" s="159"/>
      <c r="U167" s="457"/>
      <c r="V167" s="395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</row>
    <row r="168" spans="1:52" ht="15.75" x14ac:dyDescent="0.2">
      <c r="A168" s="516" t="s">
        <v>435</v>
      </c>
      <c r="B168" s="517" t="s">
        <v>404</v>
      </c>
      <c r="C168" s="516"/>
      <c r="D168" s="516"/>
      <c r="E168" s="159"/>
      <c r="F168" s="159"/>
      <c r="G168" s="159"/>
      <c r="H168" s="159"/>
      <c r="I168" s="159"/>
      <c r="J168" s="395"/>
      <c r="K168" s="234"/>
      <c r="L168" s="234"/>
      <c r="M168" s="234"/>
      <c r="N168" s="234"/>
      <c r="O168" s="159"/>
      <c r="P168" s="395"/>
      <c r="Q168" s="159"/>
      <c r="R168" s="159"/>
      <c r="S168" s="159"/>
      <c r="T168" s="159"/>
      <c r="U168" s="457">
        <v>0</v>
      </c>
      <c r="V168" s="395">
        <v>0</v>
      </c>
      <c r="W168" s="159">
        <v>0</v>
      </c>
      <c r="X168" s="159">
        <v>0</v>
      </c>
      <c r="Y168" s="159">
        <v>0</v>
      </c>
      <c r="Z168" s="159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0</v>
      </c>
      <c r="AG168" s="159">
        <v>0</v>
      </c>
      <c r="AH168" s="333">
        <v>0</v>
      </c>
      <c r="AI168" s="112">
        <v>0</v>
      </c>
      <c r="AJ168" s="112">
        <v>0</v>
      </c>
      <c r="AK168" s="112">
        <v>0</v>
      </c>
      <c r="AL168" s="112">
        <v>0</v>
      </c>
    </row>
    <row r="169" spans="1:52" ht="15.75" x14ac:dyDescent="0.2">
      <c r="A169" s="517" t="s">
        <v>449</v>
      </c>
      <c r="B169" s="517" t="s">
        <v>404</v>
      </c>
      <c r="C169" s="517"/>
      <c r="D169" s="517"/>
      <c r="E169" s="159"/>
      <c r="F169" s="159"/>
      <c r="G169" s="159"/>
      <c r="H169" s="159"/>
      <c r="I169" s="159"/>
      <c r="J169" s="395"/>
      <c r="K169" s="234"/>
      <c r="L169" s="234"/>
      <c r="M169" s="234"/>
      <c r="N169" s="234"/>
      <c r="O169" s="159"/>
      <c r="P169" s="395"/>
      <c r="Q169" s="159"/>
      <c r="R169" s="159"/>
      <c r="S169" s="159"/>
      <c r="T169" s="159"/>
      <c r="U169" s="457">
        <v>0</v>
      </c>
      <c r="V169" s="395">
        <v>0</v>
      </c>
      <c r="W169" s="159">
        <v>0</v>
      </c>
      <c r="X169" s="159">
        <v>0</v>
      </c>
      <c r="Y169" s="159">
        <v>0</v>
      </c>
      <c r="Z169" s="159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59">
        <v>0</v>
      </c>
      <c r="AH169" s="159">
        <v>0</v>
      </c>
      <c r="AI169" s="112">
        <v>0</v>
      </c>
      <c r="AJ169" s="112">
        <v>0</v>
      </c>
      <c r="AK169" s="112">
        <v>0</v>
      </c>
      <c r="AL169" s="112">
        <v>0</v>
      </c>
    </row>
    <row r="170" spans="1:52" x14ac:dyDescent="0.2">
      <c r="A170" s="518" t="s">
        <v>326</v>
      </c>
      <c r="B170" s="159" t="s">
        <v>405</v>
      </c>
      <c r="C170" s="159">
        <v>0</v>
      </c>
      <c r="D170" s="395">
        <v>0</v>
      </c>
      <c r="E170" s="159">
        <f>D170*AW166</f>
        <v>0</v>
      </c>
      <c r="F170" s="159">
        <f>E170*AX166</f>
        <v>0</v>
      </c>
      <c r="G170" s="159">
        <f>F170*AY166</f>
        <v>0</v>
      </c>
      <c r="H170" s="159">
        <f>G170*AZ166</f>
        <v>0</v>
      </c>
      <c r="I170" s="159">
        <v>0</v>
      </c>
      <c r="J170" s="395">
        <v>0</v>
      </c>
      <c r="K170" s="234">
        <v>0</v>
      </c>
      <c r="L170" s="234">
        <f>K170*AX166</f>
        <v>0</v>
      </c>
      <c r="M170" s="234">
        <f>L170*AY166</f>
        <v>0</v>
      </c>
      <c r="N170" s="234">
        <f>M170*AZ166</f>
        <v>0</v>
      </c>
      <c r="O170" s="159">
        <v>0</v>
      </c>
      <c r="P170" s="395">
        <v>0</v>
      </c>
      <c r="Q170" s="159">
        <v>0</v>
      </c>
      <c r="R170" s="159">
        <v>0</v>
      </c>
      <c r="S170" s="159">
        <v>0</v>
      </c>
      <c r="T170" s="159">
        <v>0</v>
      </c>
      <c r="U170" s="159">
        <v>0</v>
      </c>
      <c r="V170" s="395">
        <v>0</v>
      </c>
      <c r="W170" s="159">
        <v>0</v>
      </c>
      <c r="X170" s="159">
        <v>0</v>
      </c>
      <c r="Y170" s="159">
        <v>0</v>
      </c>
      <c r="Z170" s="159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59">
        <v>0</v>
      </c>
      <c r="AH170" s="159">
        <v>0</v>
      </c>
      <c r="AI170" s="112">
        <v>0</v>
      </c>
      <c r="AJ170" s="112">
        <v>0</v>
      </c>
      <c r="AK170" s="112">
        <v>0</v>
      </c>
      <c r="AL170" s="112">
        <v>0</v>
      </c>
    </row>
    <row r="171" spans="1:52" ht="18.75" x14ac:dyDescent="0.2">
      <c r="A171" s="158" t="s">
        <v>199</v>
      </c>
      <c r="B171" s="159"/>
      <c r="C171" s="159">
        <v>0</v>
      </c>
      <c r="D171" s="395">
        <v>0</v>
      </c>
      <c r="E171" s="159">
        <f>D171*AW171</f>
        <v>0</v>
      </c>
      <c r="F171" s="159">
        <f>E171*AX171</f>
        <v>0</v>
      </c>
      <c r="G171" s="159">
        <f>F171*AY171</f>
        <v>0</v>
      </c>
      <c r="H171" s="159">
        <f>G171*AZ171</f>
        <v>0</v>
      </c>
      <c r="I171" s="159">
        <v>0</v>
      </c>
      <c r="J171" s="395">
        <v>0</v>
      </c>
      <c r="K171" s="234">
        <v>0</v>
      </c>
      <c r="L171" s="234">
        <f>K171*AX171</f>
        <v>0</v>
      </c>
      <c r="M171" s="234">
        <f>L171*AY171</f>
        <v>0</v>
      </c>
      <c r="N171" s="234">
        <f>M171*AZ171</f>
        <v>0</v>
      </c>
      <c r="O171" s="159">
        <v>0</v>
      </c>
      <c r="P171" s="395">
        <v>0</v>
      </c>
      <c r="Q171" s="344">
        <v>0</v>
      </c>
      <c r="R171" s="344">
        <v>0</v>
      </c>
      <c r="S171" s="344">
        <v>0</v>
      </c>
      <c r="T171" s="344">
        <v>0</v>
      </c>
      <c r="U171" s="159">
        <v>0</v>
      </c>
      <c r="V171" s="395">
        <v>0</v>
      </c>
      <c r="W171" s="159">
        <v>0</v>
      </c>
      <c r="X171" s="159">
        <v>0</v>
      </c>
      <c r="Y171" s="159">
        <v>0</v>
      </c>
      <c r="Z171" s="159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59">
        <v>0</v>
      </c>
      <c r="AH171" s="159">
        <v>0</v>
      </c>
      <c r="AI171" s="112">
        <v>0</v>
      </c>
      <c r="AJ171" s="112">
        <v>0</v>
      </c>
      <c r="AK171" s="112">
        <v>0</v>
      </c>
      <c r="AL171" s="112">
        <v>0</v>
      </c>
      <c r="AT171" s="280" t="s">
        <v>390</v>
      </c>
      <c r="AU171" s="189"/>
      <c r="AV171" s="190"/>
      <c r="AW171" s="190">
        <v>1.052</v>
      </c>
      <c r="AX171" s="190">
        <v>1.05</v>
      </c>
      <c r="AY171" s="190">
        <v>1.048</v>
      </c>
      <c r="AZ171" s="293">
        <v>1.0449999999999999</v>
      </c>
    </row>
    <row r="172" spans="1:52" x14ac:dyDescent="0.2">
      <c r="A172" s="159" t="s">
        <v>184</v>
      </c>
      <c r="B172" s="159"/>
      <c r="C172" s="159"/>
      <c r="D172" s="395"/>
      <c r="E172" s="159"/>
      <c r="F172" s="159"/>
      <c r="G172" s="159"/>
      <c r="H172" s="159"/>
      <c r="I172" s="159"/>
      <c r="J172" s="395"/>
      <c r="K172" s="234"/>
      <c r="L172" s="234"/>
      <c r="M172" s="234"/>
      <c r="N172" s="234"/>
      <c r="O172" s="159"/>
      <c r="P172" s="395"/>
      <c r="Q172" s="159"/>
      <c r="R172" s="159"/>
      <c r="S172" s="159"/>
      <c r="T172" s="159"/>
      <c r="U172" s="159"/>
      <c r="V172" s="395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</row>
    <row r="173" spans="1:52" x14ac:dyDescent="0.2">
      <c r="A173" s="137" t="s">
        <v>327</v>
      </c>
      <c r="B173" s="159"/>
      <c r="C173" s="159">
        <v>0</v>
      </c>
      <c r="D173" s="395">
        <v>0</v>
      </c>
      <c r="E173" s="159">
        <f>D173*AW171</f>
        <v>0</v>
      </c>
      <c r="F173" s="159">
        <f>E173*AX171</f>
        <v>0</v>
      </c>
      <c r="G173" s="159">
        <f>F173*AY171</f>
        <v>0</v>
      </c>
      <c r="H173" s="159">
        <f>G173*AZ171</f>
        <v>0</v>
      </c>
      <c r="I173" s="159">
        <v>0</v>
      </c>
      <c r="J173" s="395">
        <v>0</v>
      </c>
      <c r="K173" s="234">
        <v>0</v>
      </c>
      <c r="L173" s="234">
        <f>K173*AX171</f>
        <v>0</v>
      </c>
      <c r="M173" s="234">
        <f>L173*AY171</f>
        <v>0</v>
      </c>
      <c r="N173" s="234">
        <f>M173*AZ171</f>
        <v>0</v>
      </c>
      <c r="O173" s="159">
        <v>0</v>
      </c>
      <c r="P173" s="395">
        <v>0</v>
      </c>
      <c r="Q173" s="344">
        <v>0</v>
      </c>
      <c r="R173" s="344">
        <v>0</v>
      </c>
      <c r="S173" s="344">
        <v>0</v>
      </c>
      <c r="T173" s="344">
        <v>0</v>
      </c>
      <c r="U173" s="159">
        <v>0</v>
      </c>
      <c r="V173" s="395">
        <v>0</v>
      </c>
      <c r="W173" s="159">
        <v>0</v>
      </c>
      <c r="X173" s="159">
        <v>0</v>
      </c>
      <c r="Y173" s="159">
        <v>0</v>
      </c>
      <c r="Z173" s="159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0</v>
      </c>
      <c r="AG173" s="159">
        <v>0</v>
      </c>
      <c r="AH173" s="159">
        <v>0</v>
      </c>
      <c r="AI173" s="112">
        <v>0</v>
      </c>
      <c r="AJ173" s="112">
        <v>0</v>
      </c>
      <c r="AK173" s="112">
        <v>0</v>
      </c>
      <c r="AL173" s="112">
        <v>0</v>
      </c>
    </row>
    <row r="174" spans="1:52" x14ac:dyDescent="0.2">
      <c r="A174" s="137" t="s">
        <v>329</v>
      </c>
      <c r="B174" s="159"/>
      <c r="C174" s="159"/>
      <c r="D174" s="395"/>
      <c r="E174" s="159"/>
      <c r="F174" s="159"/>
      <c r="G174" s="159"/>
      <c r="H174" s="159"/>
      <c r="I174" s="159"/>
      <c r="J174" s="395"/>
      <c r="K174" s="234"/>
      <c r="L174" s="234"/>
      <c r="M174" s="234"/>
      <c r="N174" s="234"/>
      <c r="O174" s="159"/>
      <c r="P174" s="395"/>
      <c r="Q174" s="159"/>
      <c r="R174" s="159"/>
      <c r="S174" s="159"/>
      <c r="T174" s="159"/>
      <c r="U174" s="159">
        <v>0</v>
      </c>
      <c r="V174" s="395">
        <v>0</v>
      </c>
      <c r="W174" s="159">
        <v>0</v>
      </c>
      <c r="X174" s="159">
        <v>0</v>
      </c>
      <c r="Y174" s="159">
        <v>0</v>
      </c>
      <c r="Z174" s="159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0</v>
      </c>
      <c r="AG174" s="159">
        <v>0</v>
      </c>
      <c r="AH174" s="159">
        <v>0</v>
      </c>
      <c r="AI174" s="112">
        <v>0</v>
      </c>
      <c r="AJ174" s="112">
        <v>0</v>
      </c>
      <c r="AK174" s="112">
        <v>0</v>
      </c>
      <c r="AL174" s="112">
        <v>0</v>
      </c>
    </row>
    <row r="175" spans="1:52" x14ac:dyDescent="0.2">
      <c r="A175" s="137" t="s">
        <v>328</v>
      </c>
      <c r="B175" s="159"/>
      <c r="C175" s="159">
        <v>0</v>
      </c>
      <c r="D175" s="395">
        <v>0</v>
      </c>
      <c r="E175" s="159">
        <f>D175*AW171</f>
        <v>0</v>
      </c>
      <c r="F175" s="159">
        <f>E175*AX171</f>
        <v>0</v>
      </c>
      <c r="G175" s="159">
        <f>F175*AY171</f>
        <v>0</v>
      </c>
      <c r="H175" s="159">
        <f>G175*AZ171</f>
        <v>0</v>
      </c>
      <c r="I175" s="159">
        <v>0</v>
      </c>
      <c r="J175" s="395">
        <v>0</v>
      </c>
      <c r="K175" s="234">
        <v>0</v>
      </c>
      <c r="L175" s="234">
        <f>K175*AX171</f>
        <v>0</v>
      </c>
      <c r="M175" s="234">
        <f>L175*AY171</f>
        <v>0</v>
      </c>
      <c r="N175" s="234">
        <f>M175*AZ171</f>
        <v>0</v>
      </c>
      <c r="O175" s="159">
        <v>0</v>
      </c>
      <c r="P175" s="395">
        <v>0</v>
      </c>
      <c r="Q175" s="159">
        <v>0</v>
      </c>
      <c r="R175" s="159">
        <v>0</v>
      </c>
      <c r="S175" s="159">
        <v>0</v>
      </c>
      <c r="T175" s="159">
        <v>0</v>
      </c>
      <c r="U175" s="159">
        <v>0</v>
      </c>
      <c r="V175" s="395">
        <v>0</v>
      </c>
      <c r="W175" s="159">
        <v>0</v>
      </c>
      <c r="X175" s="159">
        <v>0</v>
      </c>
      <c r="Y175" s="159">
        <v>0</v>
      </c>
      <c r="Z175" s="159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0</v>
      </c>
      <c r="AG175" s="159">
        <v>0</v>
      </c>
      <c r="AH175" s="159">
        <v>0</v>
      </c>
      <c r="AI175" s="112">
        <v>0</v>
      </c>
      <c r="AJ175" s="112">
        <v>0</v>
      </c>
      <c r="AK175" s="112">
        <v>0</v>
      </c>
      <c r="AL175" s="112">
        <v>0</v>
      </c>
    </row>
    <row r="176" spans="1:52" ht="56.25" x14ac:dyDescent="0.2">
      <c r="A176" s="158" t="s">
        <v>200</v>
      </c>
      <c r="B176" s="159"/>
      <c r="C176" s="159">
        <v>0</v>
      </c>
      <c r="D176" s="395">
        <v>0</v>
      </c>
      <c r="E176" s="234">
        <f>D176*AW176</f>
        <v>0</v>
      </c>
      <c r="F176" s="234">
        <f>E176*AX176</f>
        <v>0</v>
      </c>
      <c r="G176" s="234">
        <f>F176*AY176</f>
        <v>0</v>
      </c>
      <c r="H176" s="234">
        <f>G176*AZ176</f>
        <v>0</v>
      </c>
      <c r="I176" s="234">
        <v>0</v>
      </c>
      <c r="J176" s="472">
        <v>0</v>
      </c>
      <c r="K176" s="234">
        <v>0</v>
      </c>
      <c r="L176" s="234">
        <f>K176*AX176</f>
        <v>0</v>
      </c>
      <c r="M176" s="234">
        <f>L176*AY176</f>
        <v>0</v>
      </c>
      <c r="N176" s="234">
        <f>M176*AZ176</f>
        <v>0</v>
      </c>
      <c r="O176" s="159">
        <v>0</v>
      </c>
      <c r="P176" s="395">
        <v>0</v>
      </c>
      <c r="Q176" s="234">
        <v>0</v>
      </c>
      <c r="R176" s="234">
        <v>0</v>
      </c>
      <c r="S176" s="234">
        <v>0</v>
      </c>
      <c r="T176" s="234">
        <v>0</v>
      </c>
      <c r="U176" s="159">
        <v>0</v>
      </c>
      <c r="V176" s="395">
        <v>0</v>
      </c>
      <c r="W176" s="395">
        <v>0</v>
      </c>
      <c r="X176" s="395">
        <v>0</v>
      </c>
      <c r="Y176" s="395">
        <v>0</v>
      </c>
      <c r="Z176" s="395">
        <v>0</v>
      </c>
      <c r="AA176" s="112">
        <v>0</v>
      </c>
      <c r="AB176" s="401">
        <v>0</v>
      </c>
      <c r="AC176" s="401">
        <v>0</v>
      </c>
      <c r="AD176" s="401">
        <v>0</v>
      </c>
      <c r="AE176" s="401">
        <v>0</v>
      </c>
      <c r="AF176" s="401">
        <v>0</v>
      </c>
      <c r="AG176" s="159">
        <v>0</v>
      </c>
      <c r="AH176" s="159">
        <v>0</v>
      </c>
      <c r="AI176" s="401">
        <v>0</v>
      </c>
      <c r="AJ176" s="401">
        <v>0</v>
      </c>
      <c r="AK176" s="401">
        <v>0</v>
      </c>
      <c r="AL176" s="401">
        <v>0</v>
      </c>
      <c r="AT176" s="280" t="s">
        <v>390</v>
      </c>
      <c r="AU176" s="189"/>
      <c r="AV176" s="190"/>
      <c r="AW176" s="190">
        <v>1.0209999999999999</v>
      </c>
      <c r="AX176" s="190">
        <v>1.04</v>
      </c>
      <c r="AY176" s="190">
        <v>1.0329999999999999</v>
      </c>
      <c r="AZ176" s="190">
        <v>1.0389999999999999</v>
      </c>
    </row>
    <row r="177" spans="1:52" x14ac:dyDescent="0.2">
      <c r="A177" s="159" t="s">
        <v>184</v>
      </c>
      <c r="B177" s="159"/>
      <c r="C177" s="159"/>
      <c r="D177" s="395"/>
      <c r="E177" s="159"/>
      <c r="F177" s="159"/>
      <c r="G177" s="159"/>
      <c r="H177" s="159"/>
      <c r="I177" s="159"/>
      <c r="J177" s="395"/>
      <c r="K177" s="234"/>
      <c r="L177" s="234"/>
      <c r="M177" s="234"/>
      <c r="N177" s="234"/>
      <c r="O177" s="159"/>
      <c r="P177" s="395"/>
      <c r="Q177" s="234"/>
      <c r="R177" s="234"/>
      <c r="S177" s="234"/>
      <c r="T177" s="234"/>
      <c r="U177" s="159"/>
      <c r="V177" s="395"/>
      <c r="W177" s="159"/>
      <c r="X177" s="159"/>
      <c r="Y177" s="159"/>
      <c r="Z177" s="159"/>
      <c r="AA177" s="159"/>
      <c r="AB177" s="402"/>
      <c r="AC177" s="402"/>
      <c r="AD177" s="402"/>
      <c r="AE177" s="402"/>
      <c r="AF177" s="402"/>
      <c r="AG177" s="159"/>
      <c r="AH177" s="159"/>
      <c r="AI177" s="402"/>
      <c r="AJ177" s="402"/>
      <c r="AK177" s="402"/>
      <c r="AL177" s="402"/>
    </row>
    <row r="178" spans="1:52" ht="15.75" x14ac:dyDescent="0.2">
      <c r="A178" s="238" t="s">
        <v>331</v>
      </c>
      <c r="B178" s="232" t="s">
        <v>404</v>
      </c>
      <c r="C178" s="322">
        <v>0</v>
      </c>
      <c r="D178" s="468">
        <v>0</v>
      </c>
      <c r="E178" s="234">
        <f>D178*AW176</f>
        <v>0</v>
      </c>
      <c r="F178" s="234">
        <f>E178*AX176</f>
        <v>0</v>
      </c>
      <c r="G178" s="234">
        <f>F178*AY176</f>
        <v>0</v>
      </c>
      <c r="H178" s="234">
        <f>G178*AZ176</f>
        <v>0</v>
      </c>
      <c r="I178" s="234">
        <v>0</v>
      </c>
      <c r="J178" s="472">
        <v>0</v>
      </c>
      <c r="K178" s="234">
        <f>J178*AW176</f>
        <v>0</v>
      </c>
      <c r="L178" s="234">
        <f>K178*AX176</f>
        <v>0</v>
      </c>
      <c r="M178" s="234">
        <f>L178*AY176</f>
        <v>0</v>
      </c>
      <c r="N178" s="234">
        <f>M178*AZ176</f>
        <v>0</v>
      </c>
      <c r="O178" s="319">
        <v>0</v>
      </c>
      <c r="P178" s="531">
        <v>0</v>
      </c>
      <c r="Q178" s="234">
        <v>0</v>
      </c>
      <c r="R178" s="234">
        <v>0</v>
      </c>
      <c r="S178" s="234">
        <v>0</v>
      </c>
      <c r="T178" s="234">
        <v>0</v>
      </c>
      <c r="U178" s="159">
        <v>0</v>
      </c>
      <c r="V178" s="395">
        <v>0</v>
      </c>
      <c r="W178" s="159">
        <v>0</v>
      </c>
      <c r="X178" s="159">
        <v>0</v>
      </c>
      <c r="Y178" s="159">
        <v>0</v>
      </c>
      <c r="Z178" s="159">
        <v>0</v>
      </c>
      <c r="AA178" s="401">
        <v>0</v>
      </c>
      <c r="AB178" s="401">
        <v>0</v>
      </c>
      <c r="AC178" s="401">
        <v>0</v>
      </c>
      <c r="AD178" s="401">
        <v>0</v>
      </c>
      <c r="AE178" s="401">
        <v>0</v>
      </c>
      <c r="AF178" s="401">
        <v>0</v>
      </c>
      <c r="AG178" s="318">
        <v>0</v>
      </c>
      <c r="AH178" s="318">
        <v>0</v>
      </c>
      <c r="AI178" s="401">
        <v>0</v>
      </c>
      <c r="AJ178" s="401">
        <v>0</v>
      </c>
      <c r="AK178" s="401">
        <v>0</v>
      </c>
      <c r="AL178" s="401">
        <v>0</v>
      </c>
    </row>
    <row r="179" spans="1:52" ht="15.75" x14ac:dyDescent="0.2">
      <c r="A179" s="238" t="s">
        <v>315</v>
      </c>
      <c r="B179" s="232" t="s">
        <v>404</v>
      </c>
      <c r="C179" s="322">
        <v>0</v>
      </c>
      <c r="D179" s="468">
        <v>0</v>
      </c>
      <c r="E179" s="234">
        <f>D179*AW176</f>
        <v>0</v>
      </c>
      <c r="F179" s="234">
        <f>E179*AX176</f>
        <v>0</v>
      </c>
      <c r="G179" s="234">
        <f>F179*AY176</f>
        <v>0</v>
      </c>
      <c r="H179" s="234">
        <f>G179*AZ176</f>
        <v>0</v>
      </c>
      <c r="I179" s="234">
        <v>0</v>
      </c>
      <c r="J179" s="472">
        <v>0</v>
      </c>
      <c r="K179" s="234">
        <f>J179*AW176</f>
        <v>0</v>
      </c>
      <c r="L179" s="234">
        <f>K179*AX176</f>
        <v>0</v>
      </c>
      <c r="M179" s="234">
        <f>L179*AY176</f>
        <v>0</v>
      </c>
      <c r="N179" s="234">
        <f>M179*AZ176</f>
        <v>0</v>
      </c>
      <c r="O179" s="351">
        <v>0</v>
      </c>
      <c r="P179" s="530">
        <v>0</v>
      </c>
      <c r="Q179" s="234">
        <v>0</v>
      </c>
      <c r="R179" s="234">
        <v>0</v>
      </c>
      <c r="S179" s="234">
        <v>0</v>
      </c>
      <c r="T179" s="234">
        <v>0</v>
      </c>
      <c r="U179" s="159">
        <v>0</v>
      </c>
      <c r="V179" s="395">
        <v>0</v>
      </c>
      <c r="W179" s="159">
        <v>0</v>
      </c>
      <c r="X179" s="159">
        <v>0</v>
      </c>
      <c r="Y179" s="159">
        <v>0</v>
      </c>
      <c r="Z179" s="159">
        <v>0</v>
      </c>
      <c r="AA179" s="401">
        <v>0</v>
      </c>
      <c r="AB179" s="401">
        <v>0</v>
      </c>
      <c r="AC179" s="401">
        <v>0</v>
      </c>
      <c r="AD179" s="401">
        <v>0</v>
      </c>
      <c r="AE179" s="401">
        <v>0</v>
      </c>
      <c r="AF179" s="401">
        <v>0</v>
      </c>
      <c r="AG179" s="318">
        <v>0</v>
      </c>
      <c r="AH179" s="318">
        <v>0</v>
      </c>
      <c r="AI179" s="401">
        <v>0</v>
      </c>
      <c r="AJ179" s="401">
        <v>0</v>
      </c>
      <c r="AK179" s="401">
        <v>0</v>
      </c>
      <c r="AL179" s="401">
        <v>0</v>
      </c>
    </row>
    <row r="180" spans="1:52" ht="15.75" x14ac:dyDescent="0.2">
      <c r="A180" s="238" t="s">
        <v>330</v>
      </c>
      <c r="B180" s="232" t="s">
        <v>404</v>
      </c>
      <c r="C180" s="322">
        <v>0</v>
      </c>
      <c r="D180" s="468">
        <v>0</v>
      </c>
      <c r="E180" s="234">
        <f>D180*AW176</f>
        <v>0</v>
      </c>
      <c r="F180" s="234">
        <f>E180*AX176</f>
        <v>0</v>
      </c>
      <c r="G180" s="234">
        <f>F180*AY176</f>
        <v>0</v>
      </c>
      <c r="H180" s="234">
        <f>G180*AZ176</f>
        <v>0</v>
      </c>
      <c r="I180" s="234">
        <v>0</v>
      </c>
      <c r="J180" s="472">
        <v>0</v>
      </c>
      <c r="K180" s="234">
        <v>0</v>
      </c>
      <c r="L180" s="234">
        <f>K180*AX176</f>
        <v>0</v>
      </c>
      <c r="M180" s="234">
        <f>L180*AY176</f>
        <v>0</v>
      </c>
      <c r="N180" s="234">
        <f>M180*AZ176</f>
        <v>0</v>
      </c>
      <c r="O180" s="351">
        <v>0</v>
      </c>
      <c r="P180" s="530">
        <v>0</v>
      </c>
      <c r="Q180" s="234">
        <v>0</v>
      </c>
      <c r="R180" s="234">
        <v>0</v>
      </c>
      <c r="S180" s="234">
        <v>0</v>
      </c>
      <c r="T180" s="234">
        <v>0</v>
      </c>
      <c r="U180" s="159">
        <v>0</v>
      </c>
      <c r="V180" s="395">
        <v>0</v>
      </c>
      <c r="W180" s="159">
        <v>0</v>
      </c>
      <c r="X180" s="159">
        <v>0</v>
      </c>
      <c r="Y180" s="159">
        <v>0</v>
      </c>
      <c r="Z180" s="159">
        <v>0</v>
      </c>
      <c r="AA180" s="401">
        <v>0</v>
      </c>
      <c r="AB180" s="401">
        <v>0</v>
      </c>
      <c r="AC180" s="401">
        <v>0</v>
      </c>
      <c r="AD180" s="401">
        <v>0</v>
      </c>
      <c r="AE180" s="401">
        <v>0</v>
      </c>
      <c r="AF180" s="401">
        <v>0</v>
      </c>
      <c r="AG180" s="318">
        <v>0</v>
      </c>
      <c r="AH180" s="318">
        <v>0</v>
      </c>
      <c r="AI180" s="401">
        <v>0</v>
      </c>
      <c r="AJ180" s="401">
        <v>0</v>
      </c>
      <c r="AK180" s="401">
        <v>0</v>
      </c>
      <c r="AL180" s="401">
        <v>0</v>
      </c>
    </row>
    <row r="181" spans="1:52" ht="15.75" x14ac:dyDescent="0.2">
      <c r="A181" s="239" t="s">
        <v>316</v>
      </c>
      <c r="B181" s="232" t="s">
        <v>404</v>
      </c>
      <c r="C181" s="322">
        <v>0</v>
      </c>
      <c r="D181" s="468">
        <v>0</v>
      </c>
      <c r="E181" s="234">
        <f>D181*AW176</f>
        <v>0</v>
      </c>
      <c r="F181" s="234">
        <f>E181*AX176</f>
        <v>0</v>
      </c>
      <c r="G181" s="234">
        <f>F181*AY176</f>
        <v>0</v>
      </c>
      <c r="H181" s="234">
        <f>G181*AZ176</f>
        <v>0</v>
      </c>
      <c r="I181" s="234">
        <v>0</v>
      </c>
      <c r="J181" s="472">
        <v>0</v>
      </c>
      <c r="K181" s="234">
        <v>0</v>
      </c>
      <c r="L181" s="234">
        <f>K181*AX176</f>
        <v>0</v>
      </c>
      <c r="M181" s="234">
        <f>L181*AY176</f>
        <v>0</v>
      </c>
      <c r="N181" s="234">
        <f>M181*AZ176</f>
        <v>0</v>
      </c>
      <c r="O181" s="351">
        <v>0</v>
      </c>
      <c r="P181" s="530">
        <v>0</v>
      </c>
      <c r="Q181" s="234">
        <v>0</v>
      </c>
      <c r="R181" s="234">
        <v>0</v>
      </c>
      <c r="S181" s="234">
        <v>0</v>
      </c>
      <c r="T181" s="234">
        <v>0</v>
      </c>
      <c r="U181" s="159">
        <v>0</v>
      </c>
      <c r="V181" s="395">
        <v>0</v>
      </c>
      <c r="W181" s="159">
        <v>0</v>
      </c>
      <c r="X181" s="159">
        <v>0</v>
      </c>
      <c r="Y181" s="159">
        <v>0</v>
      </c>
      <c r="Z181" s="159">
        <v>0</v>
      </c>
      <c r="AA181" s="401">
        <v>0</v>
      </c>
      <c r="AB181" s="401">
        <v>0</v>
      </c>
      <c r="AC181" s="401">
        <v>0</v>
      </c>
      <c r="AD181" s="401">
        <v>0</v>
      </c>
      <c r="AE181" s="401">
        <v>0</v>
      </c>
      <c r="AF181" s="401">
        <v>0</v>
      </c>
      <c r="AG181" s="318">
        <v>0</v>
      </c>
      <c r="AH181" s="318">
        <v>0</v>
      </c>
      <c r="AI181" s="401">
        <v>0</v>
      </c>
      <c r="AJ181" s="401">
        <v>0</v>
      </c>
      <c r="AK181" s="401">
        <v>0</v>
      </c>
      <c r="AL181" s="401">
        <v>0</v>
      </c>
    </row>
    <row r="182" spans="1:52" ht="37.5" x14ac:dyDescent="0.2">
      <c r="A182" s="158" t="s">
        <v>201</v>
      </c>
      <c r="B182" s="159"/>
      <c r="C182" s="159">
        <v>0</v>
      </c>
      <c r="D182" s="395">
        <v>0</v>
      </c>
      <c r="E182" s="159">
        <f>D182*AW182</f>
        <v>0</v>
      </c>
      <c r="F182" s="159">
        <f>E182*AX182</f>
        <v>0</v>
      </c>
      <c r="G182" s="159">
        <f>F182*AY182</f>
        <v>0</v>
      </c>
      <c r="H182" s="159">
        <f>G182*AZ182</f>
        <v>0</v>
      </c>
      <c r="I182" s="159">
        <v>0</v>
      </c>
      <c r="J182" s="395">
        <v>0</v>
      </c>
      <c r="K182" s="234">
        <v>0</v>
      </c>
      <c r="L182" s="234">
        <f>K182*AX182</f>
        <v>0</v>
      </c>
      <c r="M182" s="234">
        <f>L182*AY182</f>
        <v>0</v>
      </c>
      <c r="N182" s="234">
        <f>M182*AZ182</f>
        <v>0</v>
      </c>
      <c r="O182" s="237">
        <v>0</v>
      </c>
      <c r="P182" s="336">
        <v>0</v>
      </c>
      <c r="Q182" s="237">
        <v>0</v>
      </c>
      <c r="R182" s="237">
        <v>0</v>
      </c>
      <c r="S182" s="237">
        <v>0</v>
      </c>
      <c r="T182" s="237">
        <v>0</v>
      </c>
      <c r="U182" s="159">
        <v>0</v>
      </c>
      <c r="V182" s="395">
        <v>0</v>
      </c>
      <c r="W182" s="395">
        <v>0</v>
      </c>
      <c r="X182" s="395">
        <v>0</v>
      </c>
      <c r="Y182" s="395">
        <v>0</v>
      </c>
      <c r="Z182" s="395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0</v>
      </c>
      <c r="AF182" s="112">
        <v>0</v>
      </c>
      <c r="AG182" s="159">
        <v>0</v>
      </c>
      <c r="AH182" s="159">
        <v>0</v>
      </c>
      <c r="AI182" s="112">
        <v>0</v>
      </c>
      <c r="AJ182" s="112">
        <v>0</v>
      </c>
      <c r="AK182" s="112">
        <v>0</v>
      </c>
      <c r="AL182" s="112">
        <v>0</v>
      </c>
      <c r="AT182" s="280" t="s">
        <v>390</v>
      </c>
      <c r="AU182" s="189"/>
      <c r="AV182" s="190"/>
      <c r="AW182" s="190">
        <v>1.04</v>
      </c>
      <c r="AX182" s="190">
        <v>1.036</v>
      </c>
      <c r="AY182" s="190">
        <v>1.0369999999999999</v>
      </c>
      <c r="AZ182" s="190">
        <v>1.036</v>
      </c>
    </row>
    <row r="183" spans="1:52" x14ac:dyDescent="0.2">
      <c r="A183" s="159" t="s">
        <v>184</v>
      </c>
      <c r="B183" s="159"/>
      <c r="C183" s="159"/>
      <c r="D183" s="395"/>
      <c r="E183" s="159"/>
      <c r="F183" s="159"/>
      <c r="G183" s="159"/>
      <c r="H183" s="159"/>
      <c r="I183" s="159"/>
      <c r="J183" s="395"/>
      <c r="K183" s="234"/>
      <c r="L183" s="234"/>
      <c r="M183" s="234"/>
      <c r="N183" s="234"/>
      <c r="O183" s="237"/>
      <c r="P183" s="336"/>
      <c r="Q183" s="237"/>
      <c r="R183" s="237"/>
      <c r="S183" s="237"/>
      <c r="T183" s="237"/>
      <c r="U183" s="237"/>
      <c r="V183" s="395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</row>
    <row r="184" spans="1:52" ht="15.75" x14ac:dyDescent="0.2">
      <c r="A184" s="214" t="s">
        <v>336</v>
      </c>
      <c r="B184" s="232" t="s">
        <v>404</v>
      </c>
      <c r="C184" s="159"/>
      <c r="D184" s="395"/>
      <c r="E184" s="159"/>
      <c r="F184" s="159"/>
      <c r="G184" s="159"/>
      <c r="H184" s="159"/>
      <c r="I184" s="159"/>
      <c r="J184" s="395"/>
      <c r="K184" s="234"/>
      <c r="L184" s="234"/>
      <c r="M184" s="234"/>
      <c r="N184" s="234"/>
      <c r="O184" s="237"/>
      <c r="P184" s="336"/>
      <c r="Q184" s="237"/>
      <c r="R184" s="237"/>
      <c r="S184" s="237"/>
      <c r="T184" s="237"/>
      <c r="U184" s="346">
        <v>0</v>
      </c>
      <c r="V184" s="407">
        <v>0</v>
      </c>
      <c r="W184" s="346">
        <v>0</v>
      </c>
      <c r="X184" s="346">
        <v>0</v>
      </c>
      <c r="Y184" s="346">
        <v>0</v>
      </c>
      <c r="Z184" s="346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316">
        <v>0</v>
      </c>
      <c r="AH184" s="316">
        <v>0</v>
      </c>
      <c r="AI184" s="112">
        <v>0</v>
      </c>
      <c r="AJ184" s="112">
        <v>0</v>
      </c>
      <c r="AK184" s="112">
        <v>0</v>
      </c>
      <c r="AL184" s="112">
        <v>0</v>
      </c>
    </row>
    <row r="185" spans="1:52" ht="15.75" x14ac:dyDescent="0.2">
      <c r="A185" s="238" t="s">
        <v>333</v>
      </c>
      <c r="B185" s="232" t="s">
        <v>404</v>
      </c>
      <c r="C185" s="368"/>
      <c r="D185" s="476"/>
      <c r="E185" s="159"/>
      <c r="F185" s="159"/>
      <c r="G185" s="159"/>
      <c r="H185" s="159"/>
      <c r="I185" s="369"/>
      <c r="J185" s="524"/>
      <c r="K185" s="370"/>
      <c r="L185" s="370"/>
      <c r="M185" s="370"/>
      <c r="N185" s="370"/>
      <c r="O185" s="237"/>
      <c r="P185" s="336"/>
      <c r="Q185" s="237"/>
      <c r="R185" s="237"/>
      <c r="S185" s="237"/>
      <c r="T185" s="237"/>
      <c r="U185" s="407">
        <v>0</v>
      </c>
      <c r="V185" s="407">
        <v>0</v>
      </c>
      <c r="W185" s="395">
        <v>0</v>
      </c>
      <c r="X185" s="395">
        <v>0</v>
      </c>
      <c r="Y185" s="395">
        <v>0</v>
      </c>
      <c r="Z185" s="395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364">
        <v>0</v>
      </c>
      <c r="AH185" s="364">
        <v>0</v>
      </c>
      <c r="AI185" s="112">
        <v>0</v>
      </c>
      <c r="AJ185" s="112">
        <v>0</v>
      </c>
      <c r="AK185" s="112">
        <v>0</v>
      </c>
      <c r="AL185" s="112">
        <v>0</v>
      </c>
    </row>
    <row r="186" spans="1:52" ht="15.75" x14ac:dyDescent="0.2">
      <c r="A186" s="239" t="s">
        <v>334</v>
      </c>
      <c r="B186" s="232" t="s">
        <v>404</v>
      </c>
      <c r="C186" s="371"/>
      <c r="D186" s="477"/>
      <c r="E186" s="159"/>
      <c r="F186" s="159"/>
      <c r="G186" s="159"/>
      <c r="H186" s="159"/>
      <c r="I186" s="372"/>
      <c r="J186" s="525"/>
      <c r="K186" s="373"/>
      <c r="L186" s="373"/>
      <c r="M186" s="373"/>
      <c r="N186" s="373"/>
      <c r="O186" s="237"/>
      <c r="P186" s="336"/>
      <c r="Q186" s="237"/>
      <c r="R186" s="237"/>
      <c r="S186" s="237"/>
      <c r="T186" s="237"/>
      <c r="U186" s="341">
        <v>0</v>
      </c>
      <c r="V186" s="481">
        <v>0</v>
      </c>
      <c r="W186" s="338">
        <v>0</v>
      </c>
      <c r="X186" s="338">
        <v>0</v>
      </c>
      <c r="Y186" s="338">
        <v>0</v>
      </c>
      <c r="Z186" s="338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364">
        <v>0</v>
      </c>
      <c r="AH186" s="364">
        <v>0</v>
      </c>
      <c r="AI186" s="112">
        <v>0</v>
      </c>
      <c r="AJ186" s="112">
        <v>0</v>
      </c>
      <c r="AK186" s="112">
        <v>0</v>
      </c>
      <c r="AL186" s="112">
        <v>0</v>
      </c>
    </row>
    <row r="187" spans="1:52" ht="15.75" x14ac:dyDescent="0.2">
      <c r="A187" s="239" t="s">
        <v>317</v>
      </c>
      <c r="B187" s="232" t="s">
        <v>404</v>
      </c>
      <c r="C187" s="338"/>
      <c r="D187" s="478"/>
      <c r="E187" s="159"/>
      <c r="F187" s="159"/>
      <c r="G187" s="159"/>
      <c r="H187" s="159"/>
      <c r="I187" s="338"/>
      <c r="J187" s="478"/>
      <c r="K187" s="374"/>
      <c r="L187" s="373"/>
      <c r="M187" s="373"/>
      <c r="N187" s="373"/>
      <c r="O187" s="237"/>
      <c r="P187" s="336"/>
      <c r="Q187" s="237"/>
      <c r="R187" s="237"/>
      <c r="S187" s="237"/>
      <c r="T187" s="237"/>
      <c r="U187" s="338">
        <v>0</v>
      </c>
      <c r="V187" s="478">
        <v>0</v>
      </c>
      <c r="W187" s="338">
        <v>0</v>
      </c>
      <c r="X187" s="338">
        <v>0</v>
      </c>
      <c r="Y187" s="338">
        <v>0</v>
      </c>
      <c r="Z187" s="338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364">
        <v>0</v>
      </c>
      <c r="AH187" s="364">
        <v>0</v>
      </c>
      <c r="AI187" s="112">
        <v>0</v>
      </c>
      <c r="AJ187" s="112">
        <v>0</v>
      </c>
      <c r="AK187" s="112">
        <v>0</v>
      </c>
      <c r="AL187" s="112">
        <v>0</v>
      </c>
    </row>
    <row r="188" spans="1:52" ht="16.5" thickBot="1" x14ac:dyDescent="0.25">
      <c r="A188" s="493" t="s">
        <v>335</v>
      </c>
      <c r="B188" s="232" t="s">
        <v>404</v>
      </c>
      <c r="C188" s="159">
        <v>0</v>
      </c>
      <c r="D188" s="395">
        <v>0</v>
      </c>
      <c r="E188" s="159">
        <f>D188*AW182</f>
        <v>0</v>
      </c>
      <c r="F188" s="159">
        <f>E188*AX182</f>
        <v>0</v>
      </c>
      <c r="G188" s="159">
        <f>F188*AY182</f>
        <v>0</v>
      </c>
      <c r="H188" s="159">
        <f>G188*AZ182</f>
        <v>0</v>
      </c>
      <c r="I188" s="375">
        <v>0</v>
      </c>
      <c r="J188" s="526">
        <v>0</v>
      </c>
      <c r="K188" s="234">
        <v>0</v>
      </c>
      <c r="L188" s="234">
        <f>K188*AX182</f>
        <v>0</v>
      </c>
      <c r="M188" s="234">
        <f>L188*AY182</f>
        <v>0</v>
      </c>
      <c r="N188" s="234">
        <f>M188*AZ182</f>
        <v>0</v>
      </c>
      <c r="O188" s="237">
        <v>0</v>
      </c>
      <c r="P188" s="336">
        <v>0</v>
      </c>
      <c r="Q188" s="237">
        <v>0</v>
      </c>
      <c r="R188" s="237">
        <v>0</v>
      </c>
      <c r="S188" s="237">
        <v>0</v>
      </c>
      <c r="T188" s="237">
        <v>0</v>
      </c>
      <c r="U188" s="360">
        <v>0</v>
      </c>
      <c r="V188" s="480">
        <v>0</v>
      </c>
      <c r="W188" s="360">
        <v>0</v>
      </c>
      <c r="X188" s="360">
        <v>0</v>
      </c>
      <c r="Y188" s="360">
        <v>0</v>
      </c>
      <c r="Z188" s="360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362">
        <v>0</v>
      </c>
      <c r="AH188" s="362">
        <v>0</v>
      </c>
      <c r="AI188" s="112">
        <v>0</v>
      </c>
      <c r="AJ188" s="112">
        <v>0</v>
      </c>
      <c r="AK188" s="112">
        <v>0</v>
      </c>
      <c r="AL188" s="112">
        <v>0</v>
      </c>
    </row>
    <row r="189" spans="1:52" ht="15.75" x14ac:dyDescent="0.2">
      <c r="A189" s="236" t="s">
        <v>337</v>
      </c>
      <c r="B189" s="232" t="s">
        <v>404</v>
      </c>
      <c r="C189" s="159">
        <v>0</v>
      </c>
      <c r="D189" s="395">
        <v>0</v>
      </c>
      <c r="E189" s="159">
        <f>D189*AW182</f>
        <v>0</v>
      </c>
      <c r="F189" s="159">
        <f>E189*AX182</f>
        <v>0</v>
      </c>
      <c r="G189" s="159">
        <f>F189*AY182</f>
        <v>0</v>
      </c>
      <c r="H189" s="159">
        <f>G189*AZ182</f>
        <v>0</v>
      </c>
      <c r="I189" s="159">
        <v>0</v>
      </c>
      <c r="J189" s="395">
        <v>0</v>
      </c>
      <c r="K189" s="234">
        <v>0</v>
      </c>
      <c r="L189" s="234">
        <f>K189*AX182</f>
        <v>0</v>
      </c>
      <c r="M189" s="234">
        <f>L189*AY182</f>
        <v>0</v>
      </c>
      <c r="N189" s="234">
        <f>M189*AZ182</f>
        <v>0</v>
      </c>
      <c r="O189" s="237">
        <v>0</v>
      </c>
      <c r="P189" s="336">
        <v>0</v>
      </c>
      <c r="Q189" s="237">
        <v>0</v>
      </c>
      <c r="R189" s="237">
        <v>0</v>
      </c>
      <c r="S189" s="237">
        <v>0</v>
      </c>
      <c r="T189" s="237">
        <v>0</v>
      </c>
      <c r="U189" s="159">
        <v>0</v>
      </c>
      <c r="V189" s="395">
        <v>0</v>
      </c>
      <c r="W189" s="159">
        <v>0</v>
      </c>
      <c r="X189" s="159">
        <v>0</v>
      </c>
      <c r="Y189" s="159">
        <v>0</v>
      </c>
      <c r="Z189" s="159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59">
        <v>0</v>
      </c>
      <c r="AH189" s="159">
        <v>0</v>
      </c>
      <c r="AI189" s="112">
        <v>0</v>
      </c>
      <c r="AJ189" s="112">
        <v>0</v>
      </c>
      <c r="AK189" s="112">
        <v>0</v>
      </c>
      <c r="AL189" s="112">
        <v>0</v>
      </c>
    </row>
    <row r="190" spans="1:52" ht="15.75" x14ac:dyDescent="0.2">
      <c r="A190" s="425" t="s">
        <v>436</v>
      </c>
      <c r="B190" s="232" t="s">
        <v>404</v>
      </c>
      <c r="C190" s="159"/>
      <c r="D190" s="395"/>
      <c r="E190" s="159"/>
      <c r="F190" s="159"/>
      <c r="G190" s="159"/>
      <c r="H190" s="159"/>
      <c r="I190" s="159">
        <v>0</v>
      </c>
      <c r="J190" s="395">
        <v>0</v>
      </c>
      <c r="K190" s="234"/>
      <c r="L190" s="234"/>
      <c r="M190" s="234"/>
      <c r="N190" s="234"/>
      <c r="O190" s="159"/>
      <c r="P190" s="395">
        <v>0</v>
      </c>
      <c r="Q190" s="159"/>
      <c r="R190" s="159"/>
      <c r="S190" s="159"/>
      <c r="T190" s="159"/>
      <c r="U190" s="159"/>
      <c r="V190" s="395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</row>
    <row r="191" spans="1:52" ht="84" customHeight="1" x14ac:dyDescent="0.2">
      <c r="A191" s="158" t="s">
        <v>202</v>
      </c>
      <c r="B191" s="159"/>
      <c r="C191" s="237">
        <v>0</v>
      </c>
      <c r="D191" s="336">
        <v>0</v>
      </c>
      <c r="E191" s="237">
        <f>D191*AW191</f>
        <v>0</v>
      </c>
      <c r="F191" s="237">
        <f>E191*AX191</f>
        <v>0</v>
      </c>
      <c r="G191" s="237">
        <f>F191*AY191</f>
        <v>0</v>
      </c>
      <c r="H191" s="237">
        <f>G191*AZ191</f>
        <v>0</v>
      </c>
      <c r="I191" s="237">
        <v>0</v>
      </c>
      <c r="J191" s="336">
        <v>0</v>
      </c>
      <c r="K191" s="234">
        <v>0</v>
      </c>
      <c r="L191" s="234">
        <v>0</v>
      </c>
      <c r="M191" s="234">
        <v>0</v>
      </c>
      <c r="N191" s="234">
        <v>0</v>
      </c>
      <c r="O191" s="237">
        <v>0</v>
      </c>
      <c r="P191" s="336">
        <v>0</v>
      </c>
      <c r="Q191" s="237">
        <v>0</v>
      </c>
      <c r="R191" s="237">
        <v>0</v>
      </c>
      <c r="S191" s="237">
        <v>0</v>
      </c>
      <c r="T191" s="237">
        <v>0</v>
      </c>
      <c r="U191" s="237">
        <v>0</v>
      </c>
      <c r="V191" s="336">
        <v>0</v>
      </c>
      <c r="W191" s="237">
        <v>0</v>
      </c>
      <c r="X191" s="237">
        <v>0</v>
      </c>
      <c r="Y191" s="237">
        <v>0</v>
      </c>
      <c r="Z191" s="237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0</v>
      </c>
      <c r="AG191" s="237">
        <v>0</v>
      </c>
      <c r="AH191" s="237">
        <v>0</v>
      </c>
      <c r="AI191" s="112">
        <v>0</v>
      </c>
      <c r="AJ191" s="112">
        <v>0</v>
      </c>
      <c r="AK191" s="112">
        <v>0</v>
      </c>
      <c r="AL191" s="112">
        <v>0</v>
      </c>
      <c r="AT191" s="280" t="s">
        <v>390</v>
      </c>
      <c r="AU191" s="189"/>
      <c r="AV191" s="190"/>
      <c r="AW191" s="190">
        <v>1.034</v>
      </c>
      <c r="AX191" s="190">
        <v>1.0469999999999999</v>
      </c>
      <c r="AY191" s="190">
        <v>1.044</v>
      </c>
      <c r="AZ191" s="190">
        <v>1.046</v>
      </c>
    </row>
    <row r="192" spans="1:52" x14ac:dyDescent="0.2">
      <c r="A192" s="159" t="s">
        <v>184</v>
      </c>
      <c r="B192" s="159"/>
      <c r="C192" s="159"/>
      <c r="D192" s="395"/>
      <c r="E192" s="159"/>
      <c r="F192" s="159"/>
      <c r="G192" s="159"/>
      <c r="H192" s="159"/>
      <c r="I192" s="159"/>
      <c r="J192" s="395"/>
      <c r="K192" s="234"/>
      <c r="L192" s="234"/>
      <c r="M192" s="234"/>
      <c r="N192" s="234"/>
      <c r="O192" s="159"/>
      <c r="P192" s="395"/>
      <c r="Q192" s="159"/>
      <c r="R192" s="159"/>
      <c r="S192" s="159"/>
      <c r="T192" s="159"/>
      <c r="U192" s="159"/>
      <c r="V192" s="395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</row>
    <row r="193" spans="1:52" ht="15.75" x14ac:dyDescent="0.2">
      <c r="A193" s="214" t="s">
        <v>332</v>
      </c>
      <c r="B193" s="232" t="s">
        <v>404</v>
      </c>
      <c r="C193" s="376">
        <v>0</v>
      </c>
      <c r="D193" s="479">
        <v>0</v>
      </c>
      <c r="E193" s="377">
        <f>D193*AW191</f>
        <v>0</v>
      </c>
      <c r="F193" s="377">
        <f>E193*AX191</f>
        <v>0</v>
      </c>
      <c r="G193" s="377">
        <f>F193*AY191</f>
        <v>0</v>
      </c>
      <c r="H193" s="377">
        <f>G193*AZ191</f>
        <v>0</v>
      </c>
      <c r="I193" s="378">
        <v>0</v>
      </c>
      <c r="J193" s="462">
        <v>0</v>
      </c>
      <c r="K193" s="377">
        <f>J193*AW191</f>
        <v>0</v>
      </c>
      <c r="L193" s="377">
        <f>K193*AX191</f>
        <v>0</v>
      </c>
      <c r="M193" s="377">
        <f>L193*AY191</f>
        <v>0</v>
      </c>
      <c r="N193" s="377">
        <f>M193*AZ191</f>
        <v>0</v>
      </c>
      <c r="O193" s="379">
        <v>0</v>
      </c>
      <c r="P193" s="534">
        <v>0</v>
      </c>
      <c r="Q193" s="344">
        <v>0</v>
      </c>
      <c r="R193" s="344">
        <v>0</v>
      </c>
      <c r="S193" s="344">
        <v>0</v>
      </c>
      <c r="T193" s="344">
        <v>0</v>
      </c>
      <c r="U193" s="360">
        <v>0</v>
      </c>
      <c r="V193" s="526">
        <v>0</v>
      </c>
      <c r="W193" s="375">
        <v>0</v>
      </c>
      <c r="X193" s="375">
        <v>0</v>
      </c>
      <c r="Y193" s="375">
        <v>0</v>
      </c>
      <c r="Z193" s="375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357">
        <v>0</v>
      </c>
      <c r="AH193" s="357">
        <v>0</v>
      </c>
      <c r="AI193" s="112">
        <v>0</v>
      </c>
      <c r="AJ193" s="112">
        <v>0</v>
      </c>
      <c r="AK193" s="112">
        <v>0</v>
      </c>
      <c r="AL193" s="112">
        <v>0</v>
      </c>
    </row>
    <row r="194" spans="1:52" x14ac:dyDescent="0.2">
      <c r="A194" s="137"/>
      <c r="B194" s="159"/>
      <c r="C194" s="159"/>
      <c r="D194" s="395"/>
      <c r="E194" s="159"/>
      <c r="F194" s="159"/>
      <c r="G194" s="159"/>
      <c r="H194" s="159"/>
      <c r="I194" s="159"/>
      <c r="J194" s="395"/>
      <c r="K194" s="234"/>
      <c r="L194" s="234"/>
      <c r="M194" s="234"/>
      <c r="N194" s="234"/>
      <c r="O194" s="159"/>
      <c r="P194" s="395"/>
      <c r="Q194" s="159"/>
      <c r="R194" s="159"/>
      <c r="S194" s="159"/>
      <c r="T194" s="159"/>
      <c r="U194" s="159"/>
      <c r="V194" s="395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</row>
    <row r="195" spans="1:52" ht="37.5" x14ac:dyDescent="0.2">
      <c r="A195" s="158" t="s">
        <v>203</v>
      </c>
      <c r="B195" s="159"/>
      <c r="C195" s="159">
        <v>0</v>
      </c>
      <c r="D195" s="395">
        <v>0</v>
      </c>
      <c r="E195" s="159">
        <f>D195*AW195</f>
        <v>0</v>
      </c>
      <c r="F195" s="159">
        <f>E195*AX195</f>
        <v>0</v>
      </c>
      <c r="G195" s="159">
        <f>F195*AY195</f>
        <v>0</v>
      </c>
      <c r="H195" s="159">
        <f>G195*AZ195</f>
        <v>0</v>
      </c>
      <c r="I195" s="159">
        <v>0</v>
      </c>
      <c r="J195" s="395">
        <v>0</v>
      </c>
      <c r="K195" s="234">
        <v>0</v>
      </c>
      <c r="L195" s="234">
        <f>K195*AX195</f>
        <v>0</v>
      </c>
      <c r="M195" s="234">
        <f>L195*AY195</f>
        <v>0</v>
      </c>
      <c r="N195" s="234">
        <f>M195*AZ195</f>
        <v>0</v>
      </c>
      <c r="O195" s="159">
        <v>0</v>
      </c>
      <c r="P195" s="395">
        <v>0</v>
      </c>
      <c r="Q195" s="159">
        <v>0</v>
      </c>
      <c r="R195" s="159">
        <v>0</v>
      </c>
      <c r="S195" s="159">
        <v>0</v>
      </c>
      <c r="T195" s="159">
        <v>0</v>
      </c>
      <c r="U195" s="159">
        <v>0</v>
      </c>
      <c r="V195" s="395">
        <v>0</v>
      </c>
      <c r="W195" s="159">
        <v>0</v>
      </c>
      <c r="X195" s="159">
        <v>0</v>
      </c>
      <c r="Y195" s="159">
        <v>0</v>
      </c>
      <c r="Z195" s="159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59">
        <v>0</v>
      </c>
      <c r="AH195" s="159">
        <v>0</v>
      </c>
      <c r="AI195" s="112">
        <v>0</v>
      </c>
      <c r="AJ195" s="112">
        <v>0</v>
      </c>
      <c r="AK195" s="112">
        <v>0</v>
      </c>
      <c r="AL195" s="112">
        <v>0</v>
      </c>
      <c r="AT195" s="280" t="s">
        <v>390</v>
      </c>
      <c r="AU195" s="189"/>
      <c r="AV195" s="190"/>
      <c r="AW195" s="190">
        <v>1.034</v>
      </c>
      <c r="AX195" s="190">
        <v>1.0469999999999999</v>
      </c>
      <c r="AY195" s="190">
        <v>1.044</v>
      </c>
      <c r="AZ195" s="190">
        <v>1.046</v>
      </c>
    </row>
    <row r="196" spans="1:52" x14ac:dyDescent="0.2">
      <c r="A196" s="159" t="s">
        <v>184</v>
      </c>
      <c r="B196" s="159"/>
      <c r="C196" s="159"/>
      <c r="D196" s="395"/>
      <c r="E196" s="159"/>
      <c r="F196" s="159"/>
      <c r="G196" s="159"/>
      <c r="H196" s="159"/>
      <c r="I196" s="159"/>
      <c r="J196" s="395"/>
      <c r="K196" s="234"/>
      <c r="L196" s="234"/>
      <c r="M196" s="234"/>
      <c r="N196" s="234"/>
      <c r="O196" s="159"/>
      <c r="P196" s="395"/>
      <c r="Q196" s="159"/>
      <c r="R196" s="159"/>
      <c r="S196" s="159"/>
      <c r="T196" s="159"/>
      <c r="U196" s="457"/>
      <c r="V196" s="395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</row>
    <row r="197" spans="1:52" ht="71.25" customHeight="1" x14ac:dyDescent="0.2">
      <c r="A197" s="219" t="s">
        <v>318</v>
      </c>
      <c r="B197" s="399" t="s">
        <v>409</v>
      </c>
      <c r="C197" s="159"/>
      <c r="D197" s="395"/>
      <c r="E197" s="159"/>
      <c r="F197" s="159"/>
      <c r="G197" s="159"/>
      <c r="H197" s="159"/>
      <c r="I197" s="159"/>
      <c r="J197" s="395"/>
      <c r="K197" s="234"/>
      <c r="L197" s="234"/>
      <c r="M197" s="234"/>
      <c r="N197" s="234"/>
      <c r="O197" s="159"/>
      <c r="P197" s="395"/>
      <c r="Q197" s="159"/>
      <c r="R197" s="159"/>
      <c r="S197" s="159"/>
      <c r="T197" s="159"/>
      <c r="U197" s="159">
        <v>0</v>
      </c>
      <c r="V197" s="395">
        <v>0</v>
      </c>
      <c r="W197" s="159">
        <v>0</v>
      </c>
      <c r="X197" s="159">
        <v>0</v>
      </c>
      <c r="Y197" s="159">
        <v>0</v>
      </c>
      <c r="Z197" s="159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59">
        <v>0</v>
      </c>
      <c r="AH197" s="159">
        <v>0</v>
      </c>
      <c r="AI197" s="112">
        <v>0</v>
      </c>
      <c r="AJ197" s="112">
        <v>0</v>
      </c>
      <c r="AK197" s="112">
        <v>0</v>
      </c>
      <c r="AL197" s="112">
        <v>0</v>
      </c>
    </row>
    <row r="198" spans="1:52" ht="33.75" customHeight="1" x14ac:dyDescent="0.2">
      <c r="A198" s="219" t="s">
        <v>319</v>
      </c>
      <c r="B198" s="399" t="s">
        <v>410</v>
      </c>
      <c r="C198" s="159"/>
      <c r="D198" s="395"/>
      <c r="E198" s="159"/>
      <c r="F198" s="159"/>
      <c r="G198" s="159"/>
      <c r="H198" s="159"/>
      <c r="I198" s="159"/>
      <c r="J198" s="395"/>
      <c r="K198" s="234"/>
      <c r="L198" s="234"/>
      <c r="M198" s="234"/>
      <c r="N198" s="234"/>
      <c r="O198" s="159"/>
      <c r="P198" s="395"/>
      <c r="Q198" s="159"/>
      <c r="R198" s="159"/>
      <c r="S198" s="159"/>
      <c r="T198" s="159"/>
      <c r="U198" s="159">
        <v>0</v>
      </c>
      <c r="V198" s="395">
        <v>0</v>
      </c>
      <c r="W198" s="159">
        <v>0</v>
      </c>
      <c r="X198" s="159">
        <v>0</v>
      </c>
      <c r="Y198" s="159">
        <v>0</v>
      </c>
      <c r="Z198" s="159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59">
        <v>0</v>
      </c>
      <c r="AH198" s="159">
        <v>0</v>
      </c>
      <c r="AI198" s="112">
        <v>0</v>
      </c>
      <c r="AJ198" s="112">
        <v>0</v>
      </c>
      <c r="AK198" s="112">
        <v>0</v>
      </c>
      <c r="AL198" s="112">
        <v>0</v>
      </c>
    </row>
    <row r="199" spans="1:52" ht="38.25" customHeight="1" x14ac:dyDescent="0.2">
      <c r="A199" s="219" t="s">
        <v>320</v>
      </c>
      <c r="B199" s="399" t="s">
        <v>411</v>
      </c>
      <c r="C199" s="159"/>
      <c r="D199" s="395"/>
      <c r="E199" s="159"/>
      <c r="F199" s="159"/>
      <c r="G199" s="159"/>
      <c r="H199" s="159"/>
      <c r="I199" s="159"/>
      <c r="J199" s="395"/>
      <c r="K199" s="234"/>
      <c r="L199" s="234"/>
      <c r="M199" s="234"/>
      <c r="N199" s="234"/>
      <c r="O199" s="159"/>
      <c r="P199" s="395"/>
      <c r="Q199" s="159"/>
      <c r="R199" s="159"/>
      <c r="S199" s="159"/>
      <c r="T199" s="159"/>
      <c r="U199" s="159">
        <v>0</v>
      </c>
      <c r="V199" s="395">
        <v>0</v>
      </c>
      <c r="W199" s="159">
        <v>0</v>
      </c>
      <c r="X199" s="159">
        <v>0</v>
      </c>
      <c r="Y199" s="159">
        <v>0</v>
      </c>
      <c r="Z199" s="159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0</v>
      </c>
      <c r="AG199" s="159">
        <v>0</v>
      </c>
      <c r="AH199" s="159">
        <v>0</v>
      </c>
      <c r="AI199" s="112">
        <v>0</v>
      </c>
      <c r="AJ199" s="112">
        <v>0</v>
      </c>
      <c r="AK199" s="112">
        <v>0</v>
      </c>
      <c r="AL199" s="112">
        <v>0</v>
      </c>
    </row>
    <row r="200" spans="1:52" x14ac:dyDescent="0.2">
      <c r="A200" s="159" t="s">
        <v>338</v>
      </c>
      <c r="B200" s="159" t="s">
        <v>408</v>
      </c>
      <c r="C200" s="159">
        <v>0</v>
      </c>
      <c r="D200" s="395">
        <v>0</v>
      </c>
      <c r="E200" s="159">
        <f>D200*AW195</f>
        <v>0</v>
      </c>
      <c r="F200" s="159">
        <f>E200*AX195</f>
        <v>0</v>
      </c>
      <c r="G200" s="159">
        <f>F200*AY195</f>
        <v>0</v>
      </c>
      <c r="H200" s="159">
        <f>G200*AZ195</f>
        <v>0</v>
      </c>
      <c r="I200" s="159">
        <v>0</v>
      </c>
      <c r="J200" s="395">
        <v>0</v>
      </c>
      <c r="K200" s="234">
        <v>0</v>
      </c>
      <c r="L200" s="234">
        <f>K200*AX195</f>
        <v>0</v>
      </c>
      <c r="M200" s="234">
        <f>L200*AY195</f>
        <v>0</v>
      </c>
      <c r="N200" s="234">
        <f>M200*AZ195</f>
        <v>0</v>
      </c>
      <c r="O200" s="234">
        <v>0</v>
      </c>
      <c r="P200" s="472">
        <v>0</v>
      </c>
      <c r="Q200" s="234">
        <v>0</v>
      </c>
      <c r="R200" s="234">
        <v>0</v>
      </c>
      <c r="S200" s="234">
        <v>0</v>
      </c>
      <c r="T200" s="234">
        <v>0</v>
      </c>
      <c r="U200" s="159">
        <v>0</v>
      </c>
      <c r="V200" s="395">
        <v>0</v>
      </c>
      <c r="W200" s="159">
        <v>0</v>
      </c>
      <c r="X200" s="159">
        <v>0</v>
      </c>
      <c r="Y200" s="159">
        <v>0</v>
      </c>
      <c r="Z200" s="159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59">
        <v>0</v>
      </c>
      <c r="AH200" s="159">
        <v>0</v>
      </c>
      <c r="AI200" s="112">
        <v>0</v>
      </c>
      <c r="AJ200" s="112">
        <v>0</v>
      </c>
      <c r="AK200" s="112">
        <v>0</v>
      </c>
      <c r="AL200" s="112">
        <v>0</v>
      </c>
    </row>
    <row r="201" spans="1:52" x14ac:dyDescent="0.2">
      <c r="A201" s="159" t="s">
        <v>339</v>
      </c>
      <c r="B201" s="159" t="s">
        <v>408</v>
      </c>
      <c r="C201" s="159">
        <v>0</v>
      </c>
      <c r="D201" s="395">
        <v>0</v>
      </c>
      <c r="E201" s="159">
        <f>D201*AW195</f>
        <v>0</v>
      </c>
      <c r="F201" s="159">
        <f>E201*AX195</f>
        <v>0</v>
      </c>
      <c r="G201" s="159">
        <f>F201*AY195</f>
        <v>0</v>
      </c>
      <c r="H201" s="159">
        <f>G201*AZ195</f>
        <v>0</v>
      </c>
      <c r="I201" s="159">
        <v>0</v>
      </c>
      <c r="J201" s="395">
        <v>0</v>
      </c>
      <c r="K201" s="234">
        <v>0</v>
      </c>
      <c r="L201" s="234">
        <f>K201*AX195</f>
        <v>0</v>
      </c>
      <c r="M201" s="234">
        <f>L201*AY195</f>
        <v>0</v>
      </c>
      <c r="N201" s="234">
        <f>M201*AZ195</f>
        <v>0</v>
      </c>
      <c r="O201" s="159">
        <v>0</v>
      </c>
      <c r="P201" s="395">
        <v>0</v>
      </c>
      <c r="Q201" s="159">
        <v>0</v>
      </c>
      <c r="R201" s="159">
        <v>0</v>
      </c>
      <c r="S201" s="159">
        <v>0</v>
      </c>
      <c r="T201" s="159">
        <v>0</v>
      </c>
      <c r="U201" s="159">
        <v>0</v>
      </c>
      <c r="V201" s="395">
        <v>0</v>
      </c>
      <c r="W201" s="159">
        <v>0</v>
      </c>
      <c r="X201" s="159">
        <v>0</v>
      </c>
      <c r="Y201" s="159">
        <v>0</v>
      </c>
      <c r="Z201" s="159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0</v>
      </c>
      <c r="AG201" s="159">
        <v>0</v>
      </c>
      <c r="AH201" s="159">
        <v>0</v>
      </c>
      <c r="AI201" s="112">
        <v>0</v>
      </c>
      <c r="AJ201" s="112">
        <v>0</v>
      </c>
      <c r="AK201" s="112">
        <v>0</v>
      </c>
      <c r="AL201" s="112">
        <v>0</v>
      </c>
    </row>
    <row r="202" spans="1:52" x14ac:dyDescent="0.2">
      <c r="A202" s="159"/>
      <c r="B202" s="159"/>
      <c r="C202" s="159"/>
      <c r="D202" s="395"/>
      <c r="E202" s="159"/>
      <c r="F202" s="159"/>
      <c r="G202" s="159"/>
      <c r="H202" s="159"/>
      <c r="I202" s="159"/>
      <c r="J202" s="395"/>
      <c r="K202" s="234"/>
      <c r="L202" s="234"/>
      <c r="M202" s="234"/>
      <c r="N202" s="234"/>
      <c r="O202" s="159"/>
      <c r="P202" s="395"/>
      <c r="Q202" s="159"/>
      <c r="R202" s="159"/>
      <c r="S202" s="159"/>
      <c r="T202" s="159"/>
      <c r="U202" s="159"/>
      <c r="V202" s="395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</row>
    <row r="203" spans="1:52" x14ac:dyDescent="0.2">
      <c r="A203" s="159"/>
      <c r="B203" s="159"/>
      <c r="C203" s="159"/>
      <c r="D203" s="395"/>
      <c r="E203" s="159"/>
      <c r="F203" s="159"/>
      <c r="G203" s="159"/>
      <c r="H203" s="159"/>
      <c r="I203" s="159"/>
      <c r="J203" s="395"/>
      <c r="K203" s="234"/>
      <c r="L203" s="234"/>
      <c r="M203" s="234"/>
      <c r="N203" s="234"/>
      <c r="O203" s="159"/>
      <c r="P203" s="395"/>
      <c r="Q203" s="159"/>
      <c r="R203" s="159"/>
      <c r="S203" s="159"/>
      <c r="T203" s="159"/>
      <c r="U203" s="159"/>
      <c r="V203" s="395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</row>
    <row r="204" spans="1:52" ht="18.75" x14ac:dyDescent="0.2">
      <c r="A204" s="158" t="s">
        <v>6</v>
      </c>
      <c r="B204" s="159"/>
      <c r="C204" s="159">
        <v>0</v>
      </c>
      <c r="D204" s="395">
        <v>0</v>
      </c>
      <c r="E204" s="159">
        <f>D204*AW195</f>
        <v>0</v>
      </c>
      <c r="F204" s="159">
        <f>E204*AX195</f>
        <v>0</v>
      </c>
      <c r="G204" s="159">
        <f>F204*AY195</f>
        <v>0</v>
      </c>
      <c r="H204" s="159">
        <f>G204*AZ195</f>
        <v>0</v>
      </c>
      <c r="I204" s="159">
        <v>0</v>
      </c>
      <c r="J204" s="395">
        <v>0</v>
      </c>
      <c r="K204" s="234">
        <v>0</v>
      </c>
      <c r="L204" s="234">
        <f>K204*AX195</f>
        <v>0</v>
      </c>
      <c r="M204" s="234">
        <f>L204*AY195</f>
        <v>0</v>
      </c>
      <c r="N204" s="234">
        <f>M204*AZ195</f>
        <v>0</v>
      </c>
      <c r="O204" s="159">
        <v>0</v>
      </c>
      <c r="P204" s="395">
        <v>0</v>
      </c>
      <c r="Q204" s="159">
        <v>0</v>
      </c>
      <c r="R204" s="159">
        <v>0</v>
      </c>
      <c r="S204" s="159">
        <v>0</v>
      </c>
      <c r="T204" s="159">
        <v>0</v>
      </c>
      <c r="U204" s="159">
        <v>0</v>
      </c>
      <c r="V204" s="395">
        <v>0</v>
      </c>
      <c r="W204" s="395">
        <v>0</v>
      </c>
      <c r="X204" s="159">
        <v>0</v>
      </c>
      <c r="Y204" s="159">
        <v>0</v>
      </c>
      <c r="Z204" s="159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59">
        <v>0</v>
      </c>
      <c r="AH204" s="159">
        <v>0</v>
      </c>
      <c r="AI204" s="112">
        <v>0</v>
      </c>
      <c r="AJ204" s="112">
        <v>0</v>
      </c>
      <c r="AK204" s="112">
        <v>0</v>
      </c>
      <c r="AL204" s="112">
        <v>0</v>
      </c>
    </row>
    <row r="205" spans="1:52" x14ac:dyDescent="0.2">
      <c r="A205" s="159" t="s">
        <v>184</v>
      </c>
      <c r="B205" s="159"/>
      <c r="C205" s="159"/>
      <c r="D205" s="395"/>
      <c r="E205" s="159"/>
      <c r="F205" s="159"/>
      <c r="G205" s="159"/>
      <c r="H205" s="159"/>
      <c r="I205" s="159"/>
      <c r="J205" s="395"/>
      <c r="K205" s="234"/>
      <c r="L205" s="234"/>
      <c r="M205" s="234"/>
      <c r="N205" s="234"/>
      <c r="O205" s="159"/>
      <c r="P205" s="395"/>
      <c r="Q205" s="159"/>
      <c r="R205" s="159"/>
      <c r="S205" s="159"/>
      <c r="T205" s="159"/>
      <c r="U205" s="457"/>
      <c r="V205" s="395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</row>
    <row r="206" spans="1:52" x14ac:dyDescent="0.2">
      <c r="A206" s="159"/>
      <c r="B206" s="159"/>
      <c r="C206" s="159"/>
      <c r="D206" s="395"/>
      <c r="E206" s="159"/>
      <c r="F206" s="159"/>
      <c r="G206" s="159"/>
      <c r="H206" s="159"/>
      <c r="I206" s="159"/>
      <c r="J206" s="395"/>
      <c r="K206" s="234"/>
      <c r="L206" s="234"/>
      <c r="M206" s="234"/>
      <c r="N206" s="234"/>
      <c r="O206" s="159"/>
      <c r="P206" s="395"/>
      <c r="Q206" s="159"/>
      <c r="R206" s="159"/>
      <c r="S206" s="159"/>
      <c r="T206" s="159"/>
      <c r="U206" s="159"/>
      <c r="V206" s="395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</row>
    <row r="207" spans="1:52" ht="15.75" x14ac:dyDescent="0.2">
      <c r="A207" s="213" t="s">
        <v>322</v>
      </c>
      <c r="B207" s="159"/>
      <c r="C207" s="159"/>
      <c r="D207" s="395"/>
      <c r="E207" s="159"/>
      <c r="F207" s="159"/>
      <c r="G207" s="159"/>
      <c r="H207" s="159"/>
      <c r="I207" s="159"/>
      <c r="J207" s="395"/>
      <c r="K207" s="234"/>
      <c r="L207" s="234"/>
      <c r="M207" s="234"/>
      <c r="N207" s="234"/>
      <c r="O207" s="159"/>
      <c r="P207" s="395"/>
      <c r="Q207" s="159"/>
      <c r="R207" s="159"/>
      <c r="S207" s="159"/>
      <c r="T207" s="159"/>
      <c r="U207" s="159">
        <v>0</v>
      </c>
      <c r="V207" s="395">
        <v>0</v>
      </c>
      <c r="W207" s="159">
        <v>0</v>
      </c>
      <c r="X207" s="159">
        <v>0</v>
      </c>
      <c r="Y207" s="159">
        <v>0</v>
      </c>
      <c r="Z207" s="159">
        <v>0</v>
      </c>
      <c r="AA207" s="112">
        <v>0</v>
      </c>
      <c r="AB207" s="112">
        <v>0</v>
      </c>
      <c r="AC207" s="112">
        <v>0</v>
      </c>
      <c r="AD207" s="112">
        <v>0</v>
      </c>
      <c r="AE207" s="112">
        <v>0</v>
      </c>
      <c r="AF207" s="112">
        <v>0</v>
      </c>
      <c r="AG207" s="159">
        <v>0</v>
      </c>
      <c r="AH207" s="159">
        <v>0</v>
      </c>
      <c r="AI207" s="112">
        <v>0</v>
      </c>
      <c r="AJ207" s="112">
        <v>0</v>
      </c>
      <c r="AK207" s="112">
        <v>0</v>
      </c>
      <c r="AL207" s="112">
        <v>0</v>
      </c>
    </row>
    <row r="208" spans="1:52" x14ac:dyDescent="0.2">
      <c r="A208" s="159"/>
      <c r="B208" s="159"/>
      <c r="C208" s="159"/>
      <c r="D208" s="395"/>
      <c r="E208" s="159"/>
      <c r="F208" s="159"/>
      <c r="G208" s="159"/>
      <c r="H208" s="159"/>
      <c r="I208" s="159"/>
      <c r="J208" s="395"/>
      <c r="K208" s="234"/>
      <c r="L208" s="234"/>
      <c r="M208" s="234"/>
      <c r="N208" s="234"/>
      <c r="O208" s="159"/>
      <c r="P208" s="395"/>
      <c r="Q208" s="159"/>
      <c r="R208" s="159"/>
      <c r="S208" s="159"/>
      <c r="T208" s="159"/>
      <c r="U208" s="457"/>
      <c r="V208" s="395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</row>
    <row r="209" spans="1:38" x14ac:dyDescent="0.2">
      <c r="A209" s="159"/>
      <c r="B209" s="159"/>
      <c r="C209" s="159"/>
      <c r="D209" s="395"/>
      <c r="E209" s="159"/>
      <c r="F209" s="159"/>
      <c r="G209" s="159"/>
      <c r="H209" s="159"/>
      <c r="I209" s="159"/>
      <c r="J209" s="395"/>
      <c r="K209" s="234"/>
      <c r="L209" s="234"/>
      <c r="M209" s="234"/>
      <c r="N209" s="234"/>
      <c r="O209" s="159"/>
      <c r="P209" s="395"/>
      <c r="Q209" s="159"/>
      <c r="R209" s="159"/>
      <c r="S209" s="159"/>
      <c r="T209" s="159"/>
      <c r="U209" s="159"/>
      <c r="V209" s="395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</row>
    <row r="210" spans="1:38" ht="15.75" x14ac:dyDescent="0.2">
      <c r="A210" s="240" t="s">
        <v>321</v>
      </c>
      <c r="B210" s="241"/>
      <c r="C210" s="252">
        <v>0</v>
      </c>
      <c r="D210" s="395">
        <v>0</v>
      </c>
      <c r="E210" s="252">
        <f>D210*AW195</f>
        <v>0</v>
      </c>
      <c r="F210" s="252">
        <f>E210*AX195</f>
        <v>0</v>
      </c>
      <c r="G210" s="252">
        <f>F210*AY195</f>
        <v>0</v>
      </c>
      <c r="H210" s="252">
        <f>G210*AZ195</f>
        <v>0</v>
      </c>
      <c r="I210" s="252">
        <v>0</v>
      </c>
      <c r="J210" s="395">
        <v>0</v>
      </c>
      <c r="K210" s="321">
        <v>0</v>
      </c>
      <c r="L210" s="321">
        <f>K210*AX195</f>
        <v>0</v>
      </c>
      <c r="M210" s="321">
        <f>L210*AY195</f>
        <v>0</v>
      </c>
      <c r="N210" s="321">
        <f>M210*AZ195</f>
        <v>0</v>
      </c>
      <c r="O210" s="317">
        <v>0</v>
      </c>
      <c r="P210" s="412">
        <v>0</v>
      </c>
      <c r="Q210" s="344">
        <v>0</v>
      </c>
      <c r="R210" s="344">
        <v>0</v>
      </c>
      <c r="S210" s="344">
        <v>0</v>
      </c>
      <c r="T210" s="344">
        <v>0</v>
      </c>
      <c r="U210" s="252">
        <v>0</v>
      </c>
      <c r="V210" s="395">
        <v>0</v>
      </c>
      <c r="W210" s="252">
        <v>0</v>
      </c>
      <c r="X210" s="252">
        <v>0</v>
      </c>
      <c r="Y210" s="252">
        <v>0</v>
      </c>
      <c r="Z210" s="25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316">
        <v>0</v>
      </c>
      <c r="AH210" s="316">
        <v>0</v>
      </c>
      <c r="AI210" s="112">
        <v>0</v>
      </c>
      <c r="AJ210" s="112">
        <v>0</v>
      </c>
      <c r="AK210" s="112">
        <v>0</v>
      </c>
      <c r="AL210" s="112">
        <v>0</v>
      </c>
    </row>
    <row r="211" spans="1:38" ht="31.5" x14ac:dyDescent="0.2">
      <c r="A211" s="240" t="s">
        <v>46</v>
      </c>
      <c r="B211" s="241"/>
      <c r="C211" s="252">
        <v>0</v>
      </c>
      <c r="D211" s="395">
        <v>0</v>
      </c>
      <c r="E211" s="252">
        <f>D211*AW195</f>
        <v>0</v>
      </c>
      <c r="F211" s="252">
        <f>E211*AX195</f>
        <v>0</v>
      </c>
      <c r="G211" s="252">
        <f>F211*AY195</f>
        <v>0</v>
      </c>
      <c r="H211" s="252">
        <f>G211*AZ195</f>
        <v>0</v>
      </c>
      <c r="I211" s="252">
        <v>0</v>
      </c>
      <c r="J211" s="395">
        <v>0</v>
      </c>
      <c r="K211" s="321">
        <v>0</v>
      </c>
      <c r="L211" s="321">
        <f>K211*AX195</f>
        <v>0</v>
      </c>
      <c r="M211" s="321">
        <f>L211*AY195</f>
        <v>0</v>
      </c>
      <c r="N211" s="321">
        <f>M211*AZ195</f>
        <v>0</v>
      </c>
      <c r="O211" s="380">
        <v>0</v>
      </c>
      <c r="P211" s="535">
        <v>0</v>
      </c>
      <c r="Q211" s="344">
        <v>0</v>
      </c>
      <c r="R211" s="344">
        <v>0</v>
      </c>
      <c r="S211" s="344">
        <v>0</v>
      </c>
      <c r="T211" s="344">
        <v>0</v>
      </c>
      <c r="U211" s="381">
        <v>0</v>
      </c>
      <c r="V211" s="543">
        <v>0</v>
      </c>
      <c r="W211" s="381">
        <v>0</v>
      </c>
      <c r="X211" s="381">
        <v>0</v>
      </c>
      <c r="Y211" s="381">
        <v>0</v>
      </c>
      <c r="Z211" s="381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0</v>
      </c>
      <c r="AG211" s="316">
        <v>0</v>
      </c>
      <c r="AH211" s="316">
        <v>0</v>
      </c>
      <c r="AI211" s="112">
        <v>0</v>
      </c>
      <c r="AJ211" s="112">
        <v>0</v>
      </c>
      <c r="AK211" s="112">
        <v>0</v>
      </c>
      <c r="AL211" s="112">
        <v>0</v>
      </c>
    </row>
    <row r="212" spans="1:38" ht="15.75" x14ac:dyDescent="0.2">
      <c r="A212" s="240"/>
      <c r="B212" s="241"/>
      <c r="C212" s="252"/>
      <c r="D212" s="395"/>
      <c r="E212" s="252"/>
      <c r="F212" s="252"/>
      <c r="G212" s="252"/>
      <c r="H212" s="252"/>
      <c r="I212" s="252"/>
      <c r="J212" s="395"/>
      <c r="K212" s="321"/>
      <c r="L212" s="321"/>
      <c r="M212" s="321"/>
      <c r="N212" s="321"/>
      <c r="O212" s="380"/>
      <c r="P212" s="535"/>
      <c r="Q212" s="344"/>
      <c r="R212" s="344"/>
      <c r="S212" s="344"/>
      <c r="T212" s="344"/>
      <c r="U212" s="490"/>
      <c r="V212" s="543"/>
      <c r="W212" s="381"/>
      <c r="X212" s="381"/>
      <c r="Y212" s="381"/>
      <c r="Z212" s="381"/>
      <c r="AA212" s="112"/>
      <c r="AB212" s="112"/>
      <c r="AC212" s="112"/>
      <c r="AD212" s="112"/>
      <c r="AE212" s="112"/>
      <c r="AF212" s="112"/>
      <c r="AG212" s="316"/>
      <c r="AH212" s="316"/>
      <c r="AI212" s="112"/>
      <c r="AJ212" s="112"/>
      <c r="AK212" s="112"/>
      <c r="AL212" s="112"/>
    </row>
    <row r="213" spans="1:38" ht="31.5" x14ac:dyDescent="0.2">
      <c r="A213" s="240" t="s">
        <v>340</v>
      </c>
      <c r="B213" s="241"/>
      <c r="C213" s="252">
        <v>0</v>
      </c>
      <c r="D213" s="395">
        <v>0</v>
      </c>
      <c r="E213" s="252">
        <f>D213*AW195</f>
        <v>0</v>
      </c>
      <c r="F213" s="252">
        <f>E213*AX195</f>
        <v>0</v>
      </c>
      <c r="G213" s="252">
        <f>F213*AY195</f>
        <v>0</v>
      </c>
      <c r="H213" s="252">
        <f>G213*AZ195</f>
        <v>0</v>
      </c>
      <c r="I213" s="252">
        <v>0</v>
      </c>
      <c r="J213" s="395">
        <v>0</v>
      </c>
      <c r="K213" s="321">
        <v>0</v>
      </c>
      <c r="L213" s="321">
        <f>K213*AX195</f>
        <v>0</v>
      </c>
      <c r="M213" s="321">
        <f>L213*AY195</f>
        <v>0</v>
      </c>
      <c r="N213" s="321">
        <f>M213*AZ195</f>
        <v>0</v>
      </c>
      <c r="O213" s="317">
        <v>0</v>
      </c>
      <c r="P213" s="412">
        <v>0</v>
      </c>
      <c r="Q213" s="344">
        <v>0</v>
      </c>
      <c r="R213" s="344">
        <v>0</v>
      </c>
      <c r="S213" s="344">
        <v>0</v>
      </c>
      <c r="T213" s="344">
        <v>0</v>
      </c>
      <c r="U213" s="252">
        <v>0</v>
      </c>
      <c r="V213" s="395">
        <v>0</v>
      </c>
      <c r="W213" s="252">
        <v>0</v>
      </c>
      <c r="X213" s="252">
        <v>0</v>
      </c>
      <c r="Y213" s="252">
        <v>0</v>
      </c>
      <c r="Z213" s="25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0</v>
      </c>
      <c r="AG213" s="316">
        <v>0</v>
      </c>
      <c r="AH213" s="316">
        <v>0</v>
      </c>
      <c r="AI213" s="112">
        <v>0</v>
      </c>
      <c r="AJ213" s="112">
        <v>0</v>
      </c>
      <c r="AK213" s="112">
        <v>0</v>
      </c>
      <c r="AL213" s="112">
        <v>0</v>
      </c>
    </row>
    <row r="214" spans="1:38" ht="31.5" x14ac:dyDescent="0.2">
      <c r="A214" s="240" t="s">
        <v>209</v>
      </c>
      <c r="B214" s="241"/>
      <c r="C214" s="252"/>
      <c r="D214" s="395"/>
      <c r="E214" s="252"/>
      <c r="F214" s="316"/>
      <c r="G214" s="316"/>
      <c r="H214" s="316"/>
      <c r="I214" s="252"/>
      <c r="J214" s="395"/>
      <c r="K214" s="321"/>
      <c r="L214" s="321"/>
      <c r="M214" s="321"/>
      <c r="N214" s="321"/>
      <c r="O214" s="317"/>
      <c r="P214" s="412"/>
      <c r="Q214" s="355"/>
      <c r="R214" s="355"/>
      <c r="S214" s="355"/>
      <c r="T214" s="355"/>
      <c r="U214" s="381"/>
      <c r="V214" s="543"/>
      <c r="W214" s="252"/>
      <c r="X214" s="252"/>
      <c r="Y214" s="252"/>
      <c r="Z214" s="252"/>
      <c r="AA214" s="112"/>
      <c r="AB214" s="112"/>
      <c r="AC214" s="112"/>
      <c r="AD214" s="112"/>
      <c r="AE214" s="112"/>
      <c r="AF214" s="112"/>
      <c r="AG214" s="320"/>
      <c r="AH214" s="316"/>
      <c r="AI214" s="316"/>
      <c r="AJ214" s="322"/>
      <c r="AK214" s="322"/>
      <c r="AL214" s="322"/>
    </row>
    <row r="215" spans="1:38" ht="16.5" thickBot="1" x14ac:dyDescent="0.25">
      <c r="A215" s="218"/>
      <c r="B215" s="241"/>
      <c r="C215" s="360"/>
      <c r="D215" s="480"/>
      <c r="E215" s="360"/>
      <c r="F215" s="357"/>
      <c r="G215" s="357"/>
      <c r="H215" s="357"/>
      <c r="I215" s="360"/>
      <c r="J215" s="480"/>
      <c r="K215" s="382"/>
      <c r="L215" s="382"/>
      <c r="M215" s="382"/>
      <c r="N215" s="382"/>
      <c r="O215" s="358"/>
      <c r="P215" s="532"/>
      <c r="Q215" s="359"/>
      <c r="R215" s="359"/>
      <c r="S215" s="359"/>
      <c r="T215" s="359"/>
      <c r="U215" s="360"/>
      <c r="V215" s="480"/>
      <c r="W215" s="360"/>
      <c r="X215" s="360"/>
      <c r="Y215" s="360"/>
      <c r="Z215" s="361"/>
      <c r="AA215" s="348"/>
      <c r="AB215" s="348"/>
      <c r="AC215" s="348"/>
      <c r="AD215" s="348"/>
      <c r="AE215" s="348"/>
      <c r="AF215" s="348"/>
      <c r="AG215" s="348"/>
      <c r="AH215" s="357"/>
      <c r="AI215" s="357"/>
      <c r="AJ215" s="362"/>
      <c r="AK215" s="362"/>
      <c r="AL215" s="362"/>
    </row>
    <row r="216" spans="1:38" ht="16.5" thickBot="1" x14ac:dyDescent="0.25">
      <c r="A216" s="459" t="s">
        <v>323</v>
      </c>
      <c r="B216" s="460"/>
      <c r="C216" s="383">
        <v>0</v>
      </c>
      <c r="D216" s="504">
        <v>0</v>
      </c>
      <c r="E216" s="383">
        <f>D216*1.026</f>
        <v>0</v>
      </c>
      <c r="F216" s="383">
        <f>E216*1.042</f>
        <v>0</v>
      </c>
      <c r="G216" s="383">
        <f>F216*1.036</f>
        <v>0</v>
      </c>
      <c r="H216" s="383">
        <f>G216*1.04</f>
        <v>0</v>
      </c>
      <c r="I216" s="383">
        <v>0</v>
      </c>
      <c r="J216" s="504">
        <v>0</v>
      </c>
      <c r="K216" s="384">
        <v>0</v>
      </c>
      <c r="L216" s="384">
        <f>K216*1.042</f>
        <v>0</v>
      </c>
      <c r="M216" s="384">
        <f>L216*1.036</f>
        <v>0</v>
      </c>
      <c r="N216" s="384">
        <f>M216*1.04</f>
        <v>0</v>
      </c>
      <c r="O216" s="385">
        <v>0</v>
      </c>
      <c r="P216" s="536">
        <v>0</v>
      </c>
      <c r="Q216" s="384">
        <v>0</v>
      </c>
      <c r="R216" s="384">
        <f>Q216*1.042</f>
        <v>0</v>
      </c>
      <c r="S216" s="384">
        <f>R216*1.036</f>
        <v>0</v>
      </c>
      <c r="T216" s="384">
        <f>S216*1.04</f>
        <v>0</v>
      </c>
      <c r="U216" s="383">
        <v>0</v>
      </c>
      <c r="V216" s="504">
        <v>0</v>
      </c>
      <c r="W216" s="384">
        <v>0</v>
      </c>
      <c r="X216" s="384">
        <v>0</v>
      </c>
      <c r="Y216" s="384">
        <v>0</v>
      </c>
      <c r="Z216" s="384">
        <v>0</v>
      </c>
      <c r="AA216" s="505">
        <f t="shared" ref="AA216:AL216" si="50">AA34</f>
        <v>11.037878787878789</v>
      </c>
      <c r="AB216" s="506">
        <f t="shared" si="50"/>
        <v>11.123188405797102</v>
      </c>
      <c r="AC216" s="506">
        <f t="shared" si="50"/>
        <v>12.124275362318841</v>
      </c>
      <c r="AD216" s="506">
        <f t="shared" si="50"/>
        <v>12.742613405797099</v>
      </c>
      <c r="AE216" s="506">
        <f t="shared" si="50"/>
        <v>13.405229302898549</v>
      </c>
      <c r="AF216" s="506">
        <f t="shared" si="50"/>
        <v>14.263163978284055</v>
      </c>
      <c r="AG216" s="386">
        <f t="shared" si="50"/>
        <v>2.9140000000000001</v>
      </c>
      <c r="AH216" s="386">
        <f t="shared" si="50"/>
        <v>3.07</v>
      </c>
      <c r="AI216" s="506">
        <f t="shared" si="50"/>
        <v>3.3462999999999998</v>
      </c>
      <c r="AJ216" s="506">
        <f t="shared" si="50"/>
        <v>3.6698726608695647</v>
      </c>
      <c r="AK216" s="506">
        <f t="shared" si="50"/>
        <v>4.0215687908695648</v>
      </c>
      <c r="AL216" s="507">
        <f t="shared" si="50"/>
        <v>4.4501071612246257</v>
      </c>
    </row>
    <row r="217" spans="1:38" ht="15.75" x14ac:dyDescent="0.2">
      <c r="A217" s="220"/>
      <c r="B217" s="221"/>
      <c r="C217" s="341"/>
      <c r="D217" s="481"/>
      <c r="E217" s="341"/>
      <c r="F217" s="349"/>
      <c r="G217" s="349"/>
      <c r="H217" s="349"/>
      <c r="I217" s="341"/>
      <c r="J217" s="481"/>
      <c r="K217" s="387"/>
      <c r="L217" s="387"/>
      <c r="M217" s="387"/>
      <c r="N217" s="387"/>
      <c r="O217" s="388"/>
      <c r="P217" s="537"/>
      <c r="Q217" s="389"/>
      <c r="R217" s="389"/>
      <c r="S217" s="389"/>
      <c r="T217" s="389"/>
      <c r="U217" s="341"/>
      <c r="V217" s="481"/>
      <c r="W217" s="341"/>
      <c r="X217" s="341"/>
      <c r="Y217" s="341"/>
      <c r="Z217" s="366"/>
      <c r="AA217" s="334"/>
      <c r="AB217" s="334"/>
      <c r="AC217" s="334"/>
      <c r="AD217" s="334"/>
      <c r="AE217" s="334"/>
      <c r="AF217" s="334"/>
      <c r="AG217" s="334"/>
      <c r="AH217" s="349"/>
      <c r="AI217" s="349"/>
      <c r="AJ217" s="349"/>
      <c r="AK217" s="349"/>
      <c r="AL217" s="349"/>
    </row>
    <row r="218" spans="1:38" ht="20.25" customHeight="1" x14ac:dyDescent="0.2">
      <c r="A218" s="39" t="s">
        <v>259</v>
      </c>
      <c r="B218" s="39" t="s">
        <v>398</v>
      </c>
      <c r="C218" s="112">
        <v>0</v>
      </c>
      <c r="D218" s="315">
        <v>0</v>
      </c>
      <c r="E218" s="401">
        <v>0</v>
      </c>
      <c r="F218" s="401">
        <v>0</v>
      </c>
      <c r="G218" s="401">
        <v>0</v>
      </c>
      <c r="H218" s="401">
        <v>0</v>
      </c>
      <c r="I218" s="112">
        <v>0</v>
      </c>
      <c r="J218" s="315">
        <v>0</v>
      </c>
      <c r="K218" s="402">
        <v>0</v>
      </c>
      <c r="L218" s="402">
        <v>0</v>
      </c>
      <c r="M218" s="402">
        <v>0</v>
      </c>
      <c r="N218" s="402">
        <v>0</v>
      </c>
      <c r="O218" s="112">
        <v>0</v>
      </c>
      <c r="P218" s="315">
        <v>0</v>
      </c>
      <c r="Q218" s="401">
        <v>0</v>
      </c>
      <c r="R218" s="401">
        <v>0</v>
      </c>
      <c r="S218" s="401">
        <v>0</v>
      </c>
      <c r="T218" s="401">
        <v>0</v>
      </c>
      <c r="U218" s="314">
        <v>0</v>
      </c>
      <c r="V218" s="315">
        <v>0</v>
      </c>
      <c r="W218" s="314">
        <v>0</v>
      </c>
      <c r="X218" s="314">
        <v>0</v>
      </c>
      <c r="Y218" s="314">
        <v>0</v>
      </c>
      <c r="Z218" s="112">
        <v>0</v>
      </c>
      <c r="AA218" s="112">
        <v>0</v>
      </c>
      <c r="AB218" s="401">
        <v>0</v>
      </c>
      <c r="AC218" s="401">
        <v>0</v>
      </c>
      <c r="AD218" s="401">
        <v>0</v>
      </c>
      <c r="AE218" s="401">
        <v>0</v>
      </c>
      <c r="AF218" s="401">
        <v>0</v>
      </c>
      <c r="AG218" s="112">
        <v>0</v>
      </c>
      <c r="AH218" s="112">
        <v>0</v>
      </c>
      <c r="AI218" s="401">
        <v>0</v>
      </c>
      <c r="AJ218" s="401">
        <v>0</v>
      </c>
      <c r="AK218" s="401">
        <v>0</v>
      </c>
      <c r="AL218" s="401">
        <v>0</v>
      </c>
    </row>
    <row r="219" spans="1:38" ht="36.75" customHeight="1" x14ac:dyDescent="0.2">
      <c r="A219" s="207" t="s">
        <v>289</v>
      </c>
      <c r="B219" s="205" t="s">
        <v>404</v>
      </c>
      <c r="C219" s="316">
        <v>0</v>
      </c>
      <c r="D219" s="336">
        <v>0</v>
      </c>
      <c r="E219" s="316">
        <v>0</v>
      </c>
      <c r="F219" s="316">
        <v>0</v>
      </c>
      <c r="G219" s="316">
        <v>0</v>
      </c>
      <c r="H219" s="316">
        <v>0</v>
      </c>
      <c r="I219" s="252">
        <v>0</v>
      </c>
      <c r="J219" s="395">
        <v>0</v>
      </c>
      <c r="K219" s="234">
        <v>0</v>
      </c>
      <c r="L219" s="234">
        <v>0</v>
      </c>
      <c r="M219" s="234">
        <v>0</v>
      </c>
      <c r="N219" s="234">
        <v>0</v>
      </c>
      <c r="O219" s="319">
        <v>0</v>
      </c>
      <c r="P219" s="531">
        <v>0</v>
      </c>
      <c r="Q219" s="351">
        <v>0</v>
      </c>
      <c r="R219" s="351">
        <v>0</v>
      </c>
      <c r="S219" s="351">
        <v>0</v>
      </c>
      <c r="T219" s="351">
        <v>0</v>
      </c>
      <c r="U219" s="346">
        <v>0</v>
      </c>
      <c r="V219" s="407">
        <v>0</v>
      </c>
      <c r="W219" s="252">
        <v>0</v>
      </c>
      <c r="X219" s="252">
        <v>0</v>
      </c>
      <c r="Y219" s="252">
        <v>0</v>
      </c>
      <c r="Z219" s="324">
        <v>0</v>
      </c>
      <c r="AA219" s="401">
        <v>0</v>
      </c>
      <c r="AB219" s="401">
        <v>0</v>
      </c>
      <c r="AC219" s="401">
        <v>0</v>
      </c>
      <c r="AD219" s="401">
        <v>0</v>
      </c>
      <c r="AE219" s="401">
        <v>0</v>
      </c>
      <c r="AF219" s="401">
        <v>0</v>
      </c>
      <c r="AG219" s="318">
        <v>0</v>
      </c>
      <c r="AH219" s="318">
        <v>0</v>
      </c>
      <c r="AI219" s="401">
        <v>0</v>
      </c>
      <c r="AJ219" s="401">
        <v>0</v>
      </c>
      <c r="AK219" s="401">
        <v>0</v>
      </c>
      <c r="AL219" s="401">
        <v>0</v>
      </c>
    </row>
    <row r="220" spans="1:38" ht="21.75" customHeight="1" x14ac:dyDescent="0.2">
      <c r="A220" s="235" t="s">
        <v>302</v>
      </c>
      <c r="B220" s="232" t="s">
        <v>406</v>
      </c>
      <c r="C220" s="321">
        <v>0</v>
      </c>
      <c r="D220" s="472">
        <v>0</v>
      </c>
      <c r="E220" s="316">
        <v>0</v>
      </c>
      <c r="F220" s="316">
        <v>0</v>
      </c>
      <c r="G220" s="316">
        <v>0</v>
      </c>
      <c r="H220" s="316">
        <v>0</v>
      </c>
      <c r="I220" s="321">
        <v>0</v>
      </c>
      <c r="J220" s="472">
        <v>0</v>
      </c>
      <c r="K220" s="234">
        <v>0</v>
      </c>
      <c r="L220" s="234">
        <v>0</v>
      </c>
      <c r="M220" s="234">
        <v>0</v>
      </c>
      <c r="N220" s="234">
        <v>0</v>
      </c>
      <c r="O220" s="351">
        <v>0</v>
      </c>
      <c r="P220" s="530">
        <v>0</v>
      </c>
      <c r="Q220" s="351">
        <f>$P$120*K221</f>
        <v>0</v>
      </c>
      <c r="R220" s="351">
        <f>$P$120*L221</f>
        <v>0</v>
      </c>
      <c r="S220" s="351">
        <f>$P$120*M221</f>
        <v>0</v>
      </c>
      <c r="T220" s="351">
        <f>$P$120*N221</f>
        <v>0</v>
      </c>
      <c r="U220" s="252">
        <v>0</v>
      </c>
      <c r="V220" s="395">
        <v>0</v>
      </c>
      <c r="W220" s="252">
        <v>0</v>
      </c>
      <c r="X220" s="252">
        <v>0</v>
      </c>
      <c r="Y220" s="252">
        <v>0</v>
      </c>
      <c r="Z220" s="324">
        <v>0</v>
      </c>
      <c r="AA220" s="401">
        <v>0</v>
      </c>
      <c r="AB220" s="401">
        <v>0</v>
      </c>
      <c r="AC220" s="401">
        <v>0</v>
      </c>
      <c r="AD220" s="401">
        <v>0</v>
      </c>
      <c r="AE220" s="401">
        <v>0</v>
      </c>
      <c r="AF220" s="401">
        <v>0</v>
      </c>
      <c r="AG220" s="318">
        <v>0</v>
      </c>
      <c r="AH220" s="318">
        <v>0</v>
      </c>
      <c r="AI220" s="401">
        <v>0</v>
      </c>
      <c r="AJ220" s="401">
        <v>0</v>
      </c>
      <c r="AK220" s="401">
        <v>0</v>
      </c>
      <c r="AL220" s="401">
        <v>0</v>
      </c>
    </row>
    <row r="221" spans="1:38" ht="25.5" customHeight="1" x14ac:dyDescent="0.2">
      <c r="A221" s="239" t="s">
        <v>316</v>
      </c>
      <c r="B221" s="232" t="s">
        <v>404</v>
      </c>
      <c r="C221" s="322">
        <v>0</v>
      </c>
      <c r="D221" s="468">
        <v>0</v>
      </c>
      <c r="E221" s="234">
        <f>D221*AW176</f>
        <v>0</v>
      </c>
      <c r="F221" s="234">
        <f>E221*AX176</f>
        <v>0</v>
      </c>
      <c r="G221" s="234">
        <f>F221*AY176</f>
        <v>0</v>
      </c>
      <c r="H221" s="234">
        <f>G221*AZ176</f>
        <v>0</v>
      </c>
      <c r="I221" s="234">
        <v>0</v>
      </c>
      <c r="J221" s="472">
        <v>0</v>
      </c>
      <c r="K221" s="234">
        <v>0</v>
      </c>
      <c r="L221" s="234">
        <f>K221*AX176</f>
        <v>0</v>
      </c>
      <c r="M221" s="234">
        <f>L221*AY176</f>
        <v>0</v>
      </c>
      <c r="N221" s="234">
        <f>M221*AZ176</f>
        <v>0</v>
      </c>
      <c r="O221" s="351">
        <v>0</v>
      </c>
      <c r="P221" s="530">
        <v>0</v>
      </c>
      <c r="Q221" s="234">
        <v>0</v>
      </c>
      <c r="R221" s="234">
        <v>0</v>
      </c>
      <c r="S221" s="234">
        <v>0</v>
      </c>
      <c r="T221" s="234">
        <v>0</v>
      </c>
      <c r="U221" s="159">
        <v>0</v>
      </c>
      <c r="V221" s="395">
        <v>0</v>
      </c>
      <c r="W221" s="159">
        <v>0</v>
      </c>
      <c r="X221" s="159">
        <v>0</v>
      </c>
      <c r="Y221" s="159">
        <v>0</v>
      </c>
      <c r="Z221" s="159">
        <v>0</v>
      </c>
      <c r="AA221" s="401">
        <v>0</v>
      </c>
      <c r="AB221" s="401">
        <v>0</v>
      </c>
      <c r="AC221" s="401">
        <v>0</v>
      </c>
      <c r="AD221" s="401">
        <v>0</v>
      </c>
      <c r="AE221" s="401">
        <v>0</v>
      </c>
      <c r="AF221" s="401">
        <v>0</v>
      </c>
      <c r="AG221" s="318">
        <v>0</v>
      </c>
      <c r="AH221" s="318">
        <v>0</v>
      </c>
      <c r="AI221" s="401">
        <v>0</v>
      </c>
      <c r="AJ221" s="401">
        <v>0</v>
      </c>
      <c r="AK221" s="401">
        <v>0</v>
      </c>
      <c r="AL221" s="401">
        <v>0</v>
      </c>
    </row>
    <row r="222" spans="1:38" ht="22.5" customHeight="1" x14ac:dyDescent="0.2">
      <c r="A222" s="159" t="s">
        <v>412</v>
      </c>
      <c r="B222" s="232" t="s">
        <v>404</v>
      </c>
      <c r="C222" s="159">
        <v>0</v>
      </c>
      <c r="D222" s="395">
        <v>0</v>
      </c>
      <c r="E222" s="159">
        <v>0</v>
      </c>
      <c r="F222" s="159">
        <v>0</v>
      </c>
      <c r="G222" s="159">
        <v>0</v>
      </c>
      <c r="H222" s="159">
        <v>0</v>
      </c>
      <c r="I222" s="159">
        <v>0</v>
      </c>
      <c r="J222" s="395">
        <v>0</v>
      </c>
      <c r="K222" s="234">
        <v>0</v>
      </c>
      <c r="L222" s="234">
        <v>0</v>
      </c>
      <c r="M222" s="234">
        <v>0</v>
      </c>
      <c r="N222" s="234">
        <v>0</v>
      </c>
      <c r="O222" s="159">
        <v>0</v>
      </c>
      <c r="P222" s="395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  <c r="V222" s="395">
        <v>0</v>
      </c>
      <c r="W222" s="159">
        <v>0</v>
      </c>
      <c r="X222" s="159">
        <v>0</v>
      </c>
      <c r="Y222" s="159">
        <v>0</v>
      </c>
      <c r="Z222" s="159">
        <v>0</v>
      </c>
      <c r="AA222" s="401">
        <v>0</v>
      </c>
      <c r="AB222" s="401">
        <v>0</v>
      </c>
      <c r="AC222" s="401">
        <v>0</v>
      </c>
      <c r="AD222" s="401">
        <v>0</v>
      </c>
      <c r="AE222" s="401">
        <v>0</v>
      </c>
      <c r="AF222" s="401">
        <v>0</v>
      </c>
      <c r="AG222" s="159">
        <v>0</v>
      </c>
      <c r="AH222" s="159">
        <v>0</v>
      </c>
      <c r="AI222" s="159">
        <v>0</v>
      </c>
      <c r="AJ222" s="159">
        <v>0</v>
      </c>
      <c r="AK222" s="159">
        <v>0</v>
      </c>
      <c r="AL222" s="159">
        <v>0</v>
      </c>
    </row>
    <row r="223" spans="1:38" x14ac:dyDescent="0.2">
      <c r="A223" s="159"/>
      <c r="B223" s="159"/>
      <c r="C223" s="159"/>
      <c r="D223" s="395"/>
      <c r="E223" s="159"/>
      <c r="F223" s="159"/>
      <c r="G223" s="159"/>
      <c r="H223" s="159"/>
      <c r="I223" s="159"/>
      <c r="J223" s="395"/>
      <c r="K223" s="234"/>
      <c r="L223" s="234"/>
      <c r="M223" s="234"/>
      <c r="N223" s="234"/>
      <c r="O223" s="159"/>
      <c r="P223" s="395"/>
      <c r="Q223" s="159"/>
      <c r="R223" s="159"/>
      <c r="S223" s="159"/>
      <c r="T223" s="159"/>
      <c r="U223" s="159"/>
      <c r="V223" s="395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</row>
    <row r="224" spans="1:38" x14ac:dyDescent="0.2">
      <c r="A224" s="159"/>
      <c r="B224" s="159"/>
      <c r="C224" s="159"/>
      <c r="D224" s="395"/>
      <c r="E224" s="159"/>
      <c r="F224" s="159"/>
      <c r="G224" s="159"/>
      <c r="H224" s="159"/>
      <c r="I224" s="159"/>
      <c r="J224" s="395"/>
      <c r="K224" s="234"/>
      <c r="L224" s="234"/>
      <c r="M224" s="234"/>
      <c r="N224" s="234"/>
      <c r="O224" s="159"/>
      <c r="P224" s="395"/>
      <c r="Q224" s="159"/>
      <c r="R224" s="159"/>
      <c r="S224" s="159"/>
      <c r="T224" s="159"/>
      <c r="U224" s="159"/>
      <c r="V224" s="395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</row>
    <row r="225" spans="1:52" x14ac:dyDescent="0.2">
      <c r="A225" s="137"/>
      <c r="B225" s="159"/>
      <c r="C225" s="159"/>
      <c r="D225" s="395"/>
      <c r="E225" s="159"/>
      <c r="F225" s="159"/>
      <c r="G225" s="159"/>
      <c r="H225" s="159"/>
      <c r="I225" s="159"/>
      <c r="J225" s="395"/>
      <c r="K225" s="234"/>
      <c r="L225" s="234"/>
      <c r="M225" s="234"/>
      <c r="N225" s="234"/>
      <c r="O225" s="159"/>
      <c r="P225" s="395"/>
      <c r="Q225" s="159"/>
      <c r="R225" s="159"/>
      <c r="S225" s="159"/>
      <c r="T225" s="159"/>
      <c r="U225" s="159"/>
      <c r="V225" s="395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</row>
    <row r="226" spans="1:52" x14ac:dyDescent="0.2">
      <c r="A226" s="137"/>
      <c r="B226" s="159"/>
      <c r="C226" s="159"/>
      <c r="D226" s="395"/>
      <c r="E226" s="159"/>
      <c r="F226" s="159"/>
      <c r="G226" s="159"/>
      <c r="H226" s="159"/>
      <c r="I226" s="159"/>
      <c r="J226" s="395"/>
      <c r="K226" s="234"/>
      <c r="L226" s="234"/>
      <c r="M226" s="234"/>
      <c r="N226" s="234"/>
      <c r="O226" s="159"/>
      <c r="P226" s="395">
        <v>0</v>
      </c>
      <c r="Q226" s="159"/>
      <c r="R226" s="159"/>
      <c r="S226" s="159"/>
      <c r="T226" s="159"/>
      <c r="U226" s="159"/>
      <c r="V226" s="395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</row>
    <row r="227" spans="1:52" ht="37.5" x14ac:dyDescent="0.2">
      <c r="A227" s="160" t="s">
        <v>204</v>
      </c>
      <c r="B227" s="159"/>
      <c r="C227" s="242">
        <f t="shared" ref="C227:Z227" si="51">C8+C66+C77+C157+C166+C171+C176+C182+C191+C195+C204</f>
        <v>7.8719999999999999</v>
      </c>
      <c r="D227" s="482">
        <f t="shared" si="51"/>
        <v>8.5809999999999995</v>
      </c>
      <c r="E227" s="242">
        <f t="shared" si="51"/>
        <v>8.7529537400367001</v>
      </c>
      <c r="F227" s="242">
        <f t="shared" si="51"/>
        <v>9.5183340934693419</v>
      </c>
      <c r="G227" s="242">
        <f t="shared" si="51"/>
        <v>9.7545575838818745</v>
      </c>
      <c r="H227" s="242">
        <f t="shared" si="51"/>
        <v>10.110752951363317</v>
      </c>
      <c r="I227" s="242">
        <f t="shared" si="51"/>
        <v>7.8719999999999999</v>
      </c>
      <c r="J227" s="482">
        <f t="shared" si="51"/>
        <v>8.5809999999999995</v>
      </c>
      <c r="K227" s="234">
        <f t="shared" si="51"/>
        <v>8.7529537400367001</v>
      </c>
      <c r="L227" s="234">
        <f t="shared" si="51"/>
        <v>9.5183340934693419</v>
      </c>
      <c r="M227" s="234">
        <f t="shared" si="51"/>
        <v>9.7545575838818745</v>
      </c>
      <c r="N227" s="234">
        <f t="shared" si="51"/>
        <v>10.110752951363317</v>
      </c>
      <c r="O227" s="242">
        <f t="shared" si="51"/>
        <v>-3.5649999999999999</v>
      </c>
      <c r="P227" s="482">
        <f t="shared" si="51"/>
        <v>9.4E-2</v>
      </c>
      <c r="Q227" s="242">
        <f t="shared" si="51"/>
        <v>9.5883655933276996E-2</v>
      </c>
      <c r="R227" s="242">
        <f t="shared" si="51"/>
        <v>0.10426796466450509</v>
      </c>
      <c r="S227" s="242">
        <f t="shared" si="51"/>
        <v>0.10685565935029674</v>
      </c>
      <c r="T227" s="242">
        <f t="shared" si="51"/>
        <v>0.11075757807110499</v>
      </c>
      <c r="U227" s="242">
        <f>U8+U66+U77+U157+U166+U171+U176+U182+U191+U195+U204</f>
        <v>22</v>
      </c>
      <c r="V227" s="482">
        <f t="shared" si="51"/>
        <v>23</v>
      </c>
      <c r="W227" s="242">
        <f t="shared" si="51"/>
        <v>23</v>
      </c>
      <c r="X227" s="242">
        <f t="shared" si="51"/>
        <v>24</v>
      </c>
      <c r="Y227" s="242">
        <f t="shared" si="51"/>
        <v>25</v>
      </c>
      <c r="Z227" s="242">
        <f t="shared" si="51"/>
        <v>26</v>
      </c>
      <c r="AA227" s="112">
        <f t="shared" ref="AA227:AF227" si="52">AG227/U227*1000/12</f>
        <v>11.037878787878789</v>
      </c>
      <c r="AB227" s="112">
        <f t="shared" si="52"/>
        <v>11.123188405797102</v>
      </c>
      <c r="AC227" s="112">
        <f t="shared" si="52"/>
        <v>12.124275362318841</v>
      </c>
      <c r="AD227" s="112">
        <f t="shared" si="52"/>
        <v>12.742613405797099</v>
      </c>
      <c r="AE227" s="112">
        <f t="shared" si="52"/>
        <v>13.405229302898549</v>
      </c>
      <c r="AF227" s="112">
        <f t="shared" si="52"/>
        <v>14.263163978284055</v>
      </c>
      <c r="AG227" s="242">
        <f>AG8+AG66+AG77+AG157+AG166+AG171+AG176+AG182+AG191+AG195+AG204</f>
        <v>2.9140000000000001</v>
      </c>
      <c r="AH227" s="494">
        <f>AH8+AH66+AH77+AH157+AH166+AH171+AH176+AH182+AH191+AH195+AH204</f>
        <v>3.07</v>
      </c>
      <c r="AI227" s="112">
        <f>AH227/V227*W227*$AP$6/100</f>
        <v>3.3462999999999998</v>
      </c>
      <c r="AJ227" s="112">
        <f>AI227/W227*X227*$AQ$6/100</f>
        <v>3.6698726608695647</v>
      </c>
      <c r="AK227" s="112">
        <f>AJ227/X227*Y227*$AR$6/100</f>
        <v>4.0215687908695648</v>
      </c>
      <c r="AL227" s="112">
        <f>AK227/Y227*Z227*$AS$6/100</f>
        <v>4.4501071612246257</v>
      </c>
    </row>
    <row r="228" spans="1:52" x14ac:dyDescent="0.2">
      <c r="B228" s="3"/>
      <c r="C228" s="3"/>
      <c r="D228" s="295"/>
      <c r="E228" s="3"/>
      <c r="F228" s="3"/>
      <c r="G228" s="3"/>
      <c r="H228" s="3"/>
      <c r="I228" s="3"/>
      <c r="J228" s="295"/>
      <c r="K228" s="308"/>
      <c r="L228" s="559"/>
      <c r="M228" s="559"/>
      <c r="N228" s="559"/>
      <c r="O228" s="3"/>
      <c r="P228" s="295"/>
      <c r="Q228" s="3"/>
      <c r="R228" s="3"/>
      <c r="S228" s="3"/>
      <c r="T228" s="3"/>
      <c r="U228" s="396"/>
      <c r="V228" s="544">
        <f>V227-U227</f>
        <v>1</v>
      </c>
      <c r="W228" s="396">
        <f>W227-V227</f>
        <v>0</v>
      </c>
      <c r="X228" s="396">
        <f>X227-W227</f>
        <v>1</v>
      </c>
      <c r="Y228" s="396">
        <f>Y227-X227</f>
        <v>1</v>
      </c>
      <c r="Z228" s="396">
        <f>Z227-Y227</f>
        <v>1</v>
      </c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52" x14ac:dyDescent="0.2">
      <c r="C229" s="310">
        <f t="shared" ref="C229:Z229" si="53">C66+C77+C157+C166</f>
        <v>0</v>
      </c>
      <c r="D229" s="483">
        <f t="shared" si="53"/>
        <v>0</v>
      </c>
      <c r="E229" s="310">
        <f t="shared" si="53"/>
        <v>0</v>
      </c>
      <c r="F229" s="310">
        <f t="shared" si="53"/>
        <v>0</v>
      </c>
      <c r="G229" s="310">
        <f t="shared" si="53"/>
        <v>0</v>
      </c>
      <c r="H229" s="310">
        <f t="shared" si="53"/>
        <v>0</v>
      </c>
      <c r="I229" s="310">
        <f t="shared" si="53"/>
        <v>0</v>
      </c>
      <c r="J229" s="483">
        <f t="shared" si="53"/>
        <v>0</v>
      </c>
      <c r="K229" s="310">
        <f t="shared" si="53"/>
        <v>0</v>
      </c>
      <c r="L229" s="310">
        <f t="shared" si="53"/>
        <v>0</v>
      </c>
      <c r="M229" s="310">
        <f t="shared" si="53"/>
        <v>0</v>
      </c>
      <c r="N229" s="310">
        <f t="shared" si="53"/>
        <v>0</v>
      </c>
      <c r="O229" s="310">
        <f t="shared" si="53"/>
        <v>0</v>
      </c>
      <c r="P229" s="483">
        <f t="shared" si="53"/>
        <v>0</v>
      </c>
      <c r="Q229" s="310">
        <f t="shared" si="53"/>
        <v>0</v>
      </c>
      <c r="R229" s="310">
        <f t="shared" si="53"/>
        <v>0</v>
      </c>
      <c r="S229" s="310">
        <f t="shared" si="53"/>
        <v>0</v>
      </c>
      <c r="T229" s="310">
        <f t="shared" si="53"/>
        <v>0</v>
      </c>
      <c r="U229" s="310">
        <f t="shared" si="53"/>
        <v>0</v>
      </c>
      <c r="V229" s="483">
        <f t="shared" si="53"/>
        <v>0</v>
      </c>
      <c r="W229" s="310">
        <f t="shared" si="53"/>
        <v>0</v>
      </c>
      <c r="X229" s="310">
        <f t="shared" si="53"/>
        <v>0</v>
      </c>
      <c r="Y229" s="310">
        <f t="shared" si="53"/>
        <v>0</v>
      </c>
      <c r="Z229" s="310">
        <f t="shared" si="53"/>
        <v>0</v>
      </c>
      <c r="AB229" s="309">
        <f>AB227/AA227</f>
        <v>1.0077288054668616</v>
      </c>
      <c r="AC229" s="309">
        <f>AC227/AB227</f>
        <v>1.0900000000000001</v>
      </c>
      <c r="AD229" s="309">
        <f>AD227/AC227</f>
        <v>1.0509999999999999</v>
      </c>
      <c r="AE229" s="309">
        <f>AE227/AD227</f>
        <v>1.052</v>
      </c>
      <c r="AF229" s="309">
        <f>AF227/AE227</f>
        <v>1.0639999999999998</v>
      </c>
      <c r="AH229" s="309">
        <f>AH227/AG227</f>
        <v>1.0535346602608098</v>
      </c>
      <c r="AI229" s="309">
        <f>AI227/AH227</f>
        <v>1.0900000000000001</v>
      </c>
      <c r="AJ229" s="309">
        <f>AJ227/AI227</f>
        <v>1.0966956521739128</v>
      </c>
      <c r="AK229" s="309">
        <f>AK227/AJ227</f>
        <v>1.0958333333333334</v>
      </c>
      <c r="AL229" s="309">
        <f>AL227/AK227</f>
        <v>1.10656</v>
      </c>
    </row>
    <row r="230" spans="1:52" x14ac:dyDescent="0.2">
      <c r="J230" s="483"/>
      <c r="V230" s="191">
        <f t="shared" ref="V230:W230" si="54">V227/U227</f>
        <v>1.0454545454545454</v>
      </c>
      <c r="W230" s="309">
        <f t="shared" si="54"/>
        <v>1</v>
      </c>
      <c r="X230" s="309">
        <f>X227/W227</f>
        <v>1.0434782608695652</v>
      </c>
    </row>
    <row r="231" spans="1:52" ht="15.75" x14ac:dyDescent="0.2">
      <c r="A231" s="39" t="s">
        <v>262</v>
      </c>
      <c r="B231" s="491" t="s">
        <v>437</v>
      </c>
      <c r="C231" s="112">
        <f t="shared" ref="C231:AL231" si="55">C18</f>
        <v>0</v>
      </c>
      <c r="D231" s="112">
        <v>0</v>
      </c>
      <c r="E231" s="112">
        <v>0</v>
      </c>
      <c r="F231" s="112">
        <f t="shared" si="55"/>
        <v>0</v>
      </c>
      <c r="G231" s="112">
        <f t="shared" si="55"/>
        <v>0</v>
      </c>
      <c r="H231" s="112">
        <f t="shared" si="55"/>
        <v>0</v>
      </c>
      <c r="I231" s="112">
        <f t="shared" si="55"/>
        <v>0</v>
      </c>
      <c r="J231" s="315">
        <f t="shared" si="55"/>
        <v>0</v>
      </c>
      <c r="K231" s="112">
        <f t="shared" si="55"/>
        <v>0</v>
      </c>
      <c r="L231" s="112">
        <f t="shared" si="55"/>
        <v>0</v>
      </c>
      <c r="M231" s="112">
        <f t="shared" si="55"/>
        <v>0</v>
      </c>
      <c r="N231" s="112">
        <f t="shared" si="55"/>
        <v>0</v>
      </c>
      <c r="O231" s="112">
        <f t="shared" si="55"/>
        <v>0</v>
      </c>
      <c r="P231" s="315">
        <f t="shared" si="55"/>
        <v>0</v>
      </c>
      <c r="Q231" s="112">
        <f t="shared" si="55"/>
        <v>0</v>
      </c>
      <c r="R231" s="112">
        <f t="shared" si="55"/>
        <v>0</v>
      </c>
      <c r="S231" s="112">
        <f t="shared" si="55"/>
        <v>0</v>
      </c>
      <c r="T231" s="112">
        <f t="shared" si="55"/>
        <v>0</v>
      </c>
      <c r="U231" s="112">
        <f t="shared" si="55"/>
        <v>0</v>
      </c>
      <c r="V231" s="315">
        <f t="shared" si="55"/>
        <v>0</v>
      </c>
      <c r="W231" s="112">
        <f t="shared" si="55"/>
        <v>0</v>
      </c>
      <c r="X231" s="112">
        <f t="shared" si="55"/>
        <v>0</v>
      </c>
      <c r="Y231" s="112">
        <f t="shared" si="55"/>
        <v>0</v>
      </c>
      <c r="Z231" s="112">
        <f t="shared" si="55"/>
        <v>0</v>
      </c>
      <c r="AA231" s="112">
        <f t="shared" si="55"/>
        <v>0</v>
      </c>
      <c r="AB231" s="112">
        <f t="shared" si="55"/>
        <v>0</v>
      </c>
      <c r="AC231" s="112">
        <f t="shared" si="55"/>
        <v>0</v>
      </c>
      <c r="AD231" s="112">
        <f t="shared" si="55"/>
        <v>0</v>
      </c>
      <c r="AE231" s="112">
        <f t="shared" si="55"/>
        <v>0</v>
      </c>
      <c r="AF231" s="112">
        <f t="shared" si="55"/>
        <v>0</v>
      </c>
      <c r="AG231" s="112">
        <f t="shared" si="55"/>
        <v>0</v>
      </c>
      <c r="AH231" s="112">
        <f t="shared" si="55"/>
        <v>0</v>
      </c>
      <c r="AI231" s="112">
        <f t="shared" si="55"/>
        <v>0</v>
      </c>
      <c r="AJ231" s="112">
        <f t="shared" si="55"/>
        <v>0</v>
      </c>
      <c r="AK231" s="112">
        <f t="shared" si="55"/>
        <v>0</v>
      </c>
      <c r="AL231" s="112">
        <f t="shared" si="55"/>
        <v>0</v>
      </c>
      <c r="AM231" s="183"/>
      <c r="AN231" s="295"/>
      <c r="AO231" s="191"/>
      <c r="AP231" s="191"/>
      <c r="AQ231" s="191"/>
      <c r="AR231" s="191"/>
      <c r="AS231" s="191"/>
      <c r="AT231" s="186"/>
      <c r="AU231" s="186"/>
      <c r="AV231" s="188"/>
      <c r="AW231" s="188"/>
      <c r="AX231" s="188"/>
      <c r="AY231" s="188"/>
      <c r="AZ231" s="188"/>
    </row>
    <row r="232" spans="1:52" ht="15.75" customHeight="1" x14ac:dyDescent="0.2">
      <c r="A232" s="39" t="s">
        <v>396</v>
      </c>
      <c r="B232" s="39" t="s">
        <v>400</v>
      </c>
      <c r="C232" s="112">
        <f>C53</f>
        <v>0</v>
      </c>
      <c r="D232" s="112">
        <f t="shared" ref="D232:AL232" si="56">D53</f>
        <v>0</v>
      </c>
      <c r="E232" s="112">
        <f t="shared" si="56"/>
        <v>0</v>
      </c>
      <c r="F232" s="112">
        <f t="shared" si="56"/>
        <v>0</v>
      </c>
      <c r="G232" s="112">
        <f t="shared" si="56"/>
        <v>0</v>
      </c>
      <c r="H232" s="112">
        <f t="shared" si="56"/>
        <v>0</v>
      </c>
      <c r="I232" s="112">
        <f t="shared" si="56"/>
        <v>0</v>
      </c>
      <c r="J232" s="315">
        <f t="shared" si="56"/>
        <v>0</v>
      </c>
      <c r="K232" s="112">
        <f t="shared" si="56"/>
        <v>0</v>
      </c>
      <c r="L232" s="112">
        <f t="shared" si="56"/>
        <v>0</v>
      </c>
      <c r="M232" s="112">
        <f t="shared" si="56"/>
        <v>0</v>
      </c>
      <c r="N232" s="112">
        <f t="shared" si="56"/>
        <v>0</v>
      </c>
      <c r="O232" s="112">
        <f t="shared" si="56"/>
        <v>0</v>
      </c>
      <c r="P232" s="315">
        <f t="shared" si="56"/>
        <v>0</v>
      </c>
      <c r="Q232" s="112">
        <f t="shared" si="56"/>
        <v>0</v>
      </c>
      <c r="R232" s="112">
        <f t="shared" si="56"/>
        <v>0</v>
      </c>
      <c r="S232" s="112">
        <f t="shared" si="56"/>
        <v>0</v>
      </c>
      <c r="T232" s="112">
        <f t="shared" si="56"/>
        <v>0</v>
      </c>
      <c r="U232" s="112">
        <f t="shared" si="56"/>
        <v>0</v>
      </c>
      <c r="V232" s="315">
        <f t="shared" si="56"/>
        <v>0</v>
      </c>
      <c r="W232" s="112">
        <f t="shared" si="56"/>
        <v>0</v>
      </c>
      <c r="X232" s="112">
        <f t="shared" si="56"/>
        <v>0</v>
      </c>
      <c r="Y232" s="112">
        <f t="shared" si="56"/>
        <v>0</v>
      </c>
      <c r="Z232" s="112">
        <f t="shared" si="56"/>
        <v>0</v>
      </c>
      <c r="AA232" s="112">
        <f t="shared" si="56"/>
        <v>0</v>
      </c>
      <c r="AB232" s="112">
        <f t="shared" si="56"/>
        <v>0</v>
      </c>
      <c r="AC232" s="112">
        <f t="shared" si="56"/>
        <v>0</v>
      </c>
      <c r="AD232" s="112">
        <f t="shared" si="56"/>
        <v>0</v>
      </c>
      <c r="AE232" s="112">
        <f t="shared" si="56"/>
        <v>0</v>
      </c>
      <c r="AF232" s="112">
        <f t="shared" si="56"/>
        <v>0</v>
      </c>
      <c r="AG232" s="112">
        <f t="shared" si="56"/>
        <v>0</v>
      </c>
      <c r="AH232" s="112">
        <f t="shared" si="56"/>
        <v>0</v>
      </c>
      <c r="AI232" s="112">
        <f t="shared" si="56"/>
        <v>0</v>
      </c>
      <c r="AJ232" s="112">
        <f t="shared" si="56"/>
        <v>0</v>
      </c>
      <c r="AK232" s="112">
        <f t="shared" si="56"/>
        <v>0</v>
      </c>
      <c r="AL232" s="112">
        <f t="shared" si="56"/>
        <v>0</v>
      </c>
      <c r="AM232" s="183" t="s">
        <v>395</v>
      </c>
      <c r="AN232" s="184"/>
      <c r="AO232" s="184"/>
      <c r="AP232" s="184"/>
      <c r="AQ232" s="184"/>
      <c r="AR232" s="184"/>
      <c r="AS232" s="184"/>
      <c r="AT232" s="185"/>
      <c r="AU232" s="184"/>
      <c r="AV232" s="184"/>
      <c r="AW232" s="184"/>
      <c r="AX232" s="184"/>
      <c r="AY232" s="184"/>
      <c r="AZ232" s="184"/>
    </row>
    <row r="233" spans="1:52" ht="31.5" x14ac:dyDescent="0.2">
      <c r="A233" s="235" t="s">
        <v>397</v>
      </c>
      <c r="B233" s="492" t="s">
        <v>438</v>
      </c>
      <c r="C233" s="316">
        <f>C113</f>
        <v>0</v>
      </c>
      <c r="D233" s="316">
        <f t="shared" ref="D233:AL233" si="57">D113</f>
        <v>0</v>
      </c>
      <c r="E233" s="316">
        <f t="shared" si="57"/>
        <v>0</v>
      </c>
      <c r="F233" s="316">
        <f t="shared" si="57"/>
        <v>0</v>
      </c>
      <c r="G233" s="316">
        <f t="shared" si="57"/>
        <v>0</v>
      </c>
      <c r="H233" s="316">
        <f t="shared" si="57"/>
        <v>0</v>
      </c>
      <c r="I233" s="316">
        <f t="shared" si="57"/>
        <v>0</v>
      </c>
      <c r="J233" s="336">
        <f t="shared" si="57"/>
        <v>0</v>
      </c>
      <c r="K233" s="316">
        <f t="shared" si="57"/>
        <v>0</v>
      </c>
      <c r="L233" s="316">
        <f t="shared" si="57"/>
        <v>0</v>
      </c>
      <c r="M233" s="316">
        <f t="shared" si="57"/>
        <v>0</v>
      </c>
      <c r="N233" s="316">
        <f t="shared" si="57"/>
        <v>0</v>
      </c>
      <c r="O233" s="316">
        <f t="shared" si="57"/>
        <v>0</v>
      </c>
      <c r="P233" s="336">
        <f t="shared" si="57"/>
        <v>0</v>
      </c>
      <c r="Q233" s="316">
        <f t="shared" si="57"/>
        <v>0</v>
      </c>
      <c r="R233" s="316">
        <f t="shared" si="57"/>
        <v>0</v>
      </c>
      <c r="S233" s="316">
        <f t="shared" si="57"/>
        <v>0</v>
      </c>
      <c r="T233" s="316">
        <f t="shared" si="57"/>
        <v>0</v>
      </c>
      <c r="U233" s="316">
        <f t="shared" si="57"/>
        <v>0</v>
      </c>
      <c r="V233" s="336">
        <f t="shared" si="57"/>
        <v>0</v>
      </c>
      <c r="W233" s="316">
        <f t="shared" si="57"/>
        <v>0</v>
      </c>
      <c r="X233" s="316">
        <f t="shared" si="57"/>
        <v>0</v>
      </c>
      <c r="Y233" s="316">
        <f t="shared" si="57"/>
        <v>0</v>
      </c>
      <c r="Z233" s="316">
        <f t="shared" si="57"/>
        <v>0</v>
      </c>
      <c r="AA233" s="316">
        <f t="shared" si="57"/>
        <v>0</v>
      </c>
      <c r="AB233" s="316">
        <f t="shared" si="57"/>
        <v>0</v>
      </c>
      <c r="AC233" s="316">
        <f t="shared" si="57"/>
        <v>0</v>
      </c>
      <c r="AD233" s="316">
        <f t="shared" si="57"/>
        <v>0</v>
      </c>
      <c r="AE233" s="316">
        <f t="shared" si="57"/>
        <v>0</v>
      </c>
      <c r="AF233" s="316">
        <f t="shared" si="57"/>
        <v>0</v>
      </c>
      <c r="AG233" s="316">
        <f t="shared" si="57"/>
        <v>0</v>
      </c>
      <c r="AH233" s="316">
        <f t="shared" si="57"/>
        <v>0</v>
      </c>
      <c r="AI233" s="316">
        <f t="shared" si="57"/>
        <v>0</v>
      </c>
      <c r="AJ233" s="316">
        <f t="shared" si="57"/>
        <v>0</v>
      </c>
      <c r="AK233" s="316">
        <f t="shared" si="57"/>
        <v>0</v>
      </c>
      <c r="AL233" s="316">
        <f t="shared" si="57"/>
        <v>0</v>
      </c>
      <c r="AM233" s="183" t="s">
        <v>301</v>
      </c>
      <c r="AN233" s="184"/>
      <c r="AO233" s="184"/>
      <c r="AP233" s="184"/>
      <c r="AQ233" s="184"/>
      <c r="AR233" s="184"/>
      <c r="AS233" s="184"/>
      <c r="AT233" s="185"/>
      <c r="AU233" s="184"/>
      <c r="AV233" s="184"/>
      <c r="AW233" s="184"/>
      <c r="AX233" s="184"/>
      <c r="AY233" s="184"/>
      <c r="AZ233" s="184"/>
    </row>
    <row r="234" spans="1:52" ht="14.25" customHeight="1" x14ac:dyDescent="0.2">
      <c r="A234" s="235" t="s">
        <v>302</v>
      </c>
      <c r="B234" s="232" t="s">
        <v>406</v>
      </c>
      <c r="C234" s="321">
        <f>C119</f>
        <v>0</v>
      </c>
      <c r="D234" s="321">
        <f t="shared" ref="D234:AL234" si="58">D119</f>
        <v>0</v>
      </c>
      <c r="E234" s="321">
        <f t="shared" si="58"/>
        <v>0</v>
      </c>
      <c r="F234" s="321">
        <f t="shared" si="58"/>
        <v>0</v>
      </c>
      <c r="G234" s="321">
        <f t="shared" si="58"/>
        <v>0</v>
      </c>
      <c r="H234" s="321">
        <f t="shared" si="58"/>
        <v>0</v>
      </c>
      <c r="I234" s="321">
        <f t="shared" si="58"/>
        <v>0</v>
      </c>
      <c r="J234" s="472">
        <f t="shared" si="58"/>
        <v>0</v>
      </c>
      <c r="K234" s="321">
        <f t="shared" si="58"/>
        <v>0</v>
      </c>
      <c r="L234" s="321">
        <f t="shared" si="58"/>
        <v>0</v>
      </c>
      <c r="M234" s="321">
        <f t="shared" si="58"/>
        <v>0</v>
      </c>
      <c r="N234" s="321">
        <f t="shared" si="58"/>
        <v>0</v>
      </c>
      <c r="O234" s="321">
        <f t="shared" si="58"/>
        <v>0</v>
      </c>
      <c r="P234" s="472">
        <f t="shared" si="58"/>
        <v>0</v>
      </c>
      <c r="Q234" s="321">
        <f t="shared" si="58"/>
        <v>0</v>
      </c>
      <c r="R234" s="321">
        <f t="shared" si="58"/>
        <v>0</v>
      </c>
      <c r="S234" s="321">
        <f t="shared" si="58"/>
        <v>0</v>
      </c>
      <c r="T234" s="321">
        <f t="shared" si="58"/>
        <v>0</v>
      </c>
      <c r="U234" s="321">
        <f t="shared" si="58"/>
        <v>0</v>
      </c>
      <c r="V234" s="472">
        <f t="shared" si="58"/>
        <v>0</v>
      </c>
      <c r="W234" s="321">
        <f t="shared" si="58"/>
        <v>0</v>
      </c>
      <c r="X234" s="321">
        <f t="shared" si="58"/>
        <v>0</v>
      </c>
      <c r="Y234" s="321">
        <f t="shared" si="58"/>
        <v>0</v>
      </c>
      <c r="Z234" s="321">
        <f t="shared" si="58"/>
        <v>0</v>
      </c>
      <c r="AA234" s="321">
        <f t="shared" si="58"/>
        <v>0</v>
      </c>
      <c r="AB234" s="321">
        <f t="shared" si="58"/>
        <v>0</v>
      </c>
      <c r="AC234" s="321">
        <f t="shared" si="58"/>
        <v>0</v>
      </c>
      <c r="AD234" s="321">
        <f t="shared" si="58"/>
        <v>0</v>
      </c>
      <c r="AE234" s="321">
        <f t="shared" si="58"/>
        <v>0</v>
      </c>
      <c r="AF234" s="321">
        <f t="shared" si="58"/>
        <v>0</v>
      </c>
      <c r="AG234" s="321">
        <f t="shared" si="58"/>
        <v>0</v>
      </c>
      <c r="AH234" s="321">
        <f t="shared" si="58"/>
        <v>0</v>
      </c>
      <c r="AI234" s="321">
        <f t="shared" si="58"/>
        <v>0</v>
      </c>
      <c r="AJ234" s="321">
        <f t="shared" si="58"/>
        <v>0</v>
      </c>
      <c r="AK234" s="321">
        <f t="shared" si="58"/>
        <v>0</v>
      </c>
      <c r="AL234" s="321">
        <f t="shared" si="58"/>
        <v>0</v>
      </c>
      <c r="AM234" s="183" t="s">
        <v>303</v>
      </c>
      <c r="AN234" s="184"/>
      <c r="AO234" s="184"/>
      <c r="AP234" s="184"/>
      <c r="AQ234" s="184"/>
      <c r="AR234" s="184"/>
      <c r="AS234" s="184"/>
      <c r="AT234" s="185"/>
      <c r="AU234" s="184"/>
      <c r="AV234" s="184"/>
      <c r="AW234" s="184"/>
      <c r="AX234" s="184"/>
      <c r="AY234" s="184"/>
      <c r="AZ234" s="184"/>
    </row>
    <row r="235" spans="1:52" x14ac:dyDescent="0.2">
      <c r="A235" t="s">
        <v>327</v>
      </c>
      <c r="C235" s="309">
        <f>C173</f>
        <v>0</v>
      </c>
      <c r="D235" s="309">
        <f t="shared" ref="D235:AL235" si="59">D173</f>
        <v>0</v>
      </c>
      <c r="E235" s="309">
        <f t="shared" si="59"/>
        <v>0</v>
      </c>
      <c r="F235" s="309">
        <f t="shared" si="59"/>
        <v>0</v>
      </c>
      <c r="G235" s="309">
        <f t="shared" si="59"/>
        <v>0</v>
      </c>
      <c r="H235" s="309">
        <f t="shared" si="59"/>
        <v>0</v>
      </c>
      <c r="I235" s="309">
        <f t="shared" si="59"/>
        <v>0</v>
      </c>
      <c r="J235" s="191">
        <f t="shared" si="59"/>
        <v>0</v>
      </c>
      <c r="K235" s="309">
        <f t="shared" si="59"/>
        <v>0</v>
      </c>
      <c r="L235" s="309">
        <f t="shared" si="59"/>
        <v>0</v>
      </c>
      <c r="M235" s="309">
        <f t="shared" si="59"/>
        <v>0</v>
      </c>
      <c r="N235" s="309">
        <f t="shared" si="59"/>
        <v>0</v>
      </c>
      <c r="O235" s="309">
        <f t="shared" si="59"/>
        <v>0</v>
      </c>
      <c r="P235" s="191">
        <f t="shared" si="59"/>
        <v>0</v>
      </c>
      <c r="Q235" s="309">
        <f t="shared" si="59"/>
        <v>0</v>
      </c>
      <c r="R235" s="309">
        <f t="shared" si="59"/>
        <v>0</v>
      </c>
      <c r="S235" s="309">
        <f t="shared" si="59"/>
        <v>0</v>
      </c>
      <c r="T235" s="309">
        <f t="shared" si="59"/>
        <v>0</v>
      </c>
      <c r="U235" s="309">
        <f t="shared" si="59"/>
        <v>0</v>
      </c>
      <c r="V235" s="191">
        <f t="shared" si="59"/>
        <v>0</v>
      </c>
      <c r="W235" s="309">
        <f t="shared" si="59"/>
        <v>0</v>
      </c>
      <c r="X235" s="309">
        <f t="shared" si="59"/>
        <v>0</v>
      </c>
      <c r="Y235" s="309">
        <f t="shared" si="59"/>
        <v>0</v>
      </c>
      <c r="Z235" s="309">
        <f t="shared" si="59"/>
        <v>0</v>
      </c>
      <c r="AA235" s="309">
        <f t="shared" si="59"/>
        <v>0</v>
      </c>
      <c r="AB235" s="309">
        <f t="shared" si="59"/>
        <v>0</v>
      </c>
      <c r="AC235" s="309">
        <f t="shared" si="59"/>
        <v>0</v>
      </c>
      <c r="AD235" s="309">
        <f t="shared" si="59"/>
        <v>0</v>
      </c>
      <c r="AE235" s="309">
        <f t="shared" si="59"/>
        <v>0</v>
      </c>
      <c r="AF235" s="309">
        <f t="shared" si="59"/>
        <v>0</v>
      </c>
      <c r="AG235" s="309">
        <f t="shared" si="59"/>
        <v>0</v>
      </c>
      <c r="AH235" s="309">
        <f t="shared" si="59"/>
        <v>0</v>
      </c>
      <c r="AI235" s="309">
        <f t="shared" si="59"/>
        <v>0</v>
      </c>
      <c r="AJ235" s="309">
        <f t="shared" si="59"/>
        <v>0</v>
      </c>
      <c r="AK235" s="309">
        <f t="shared" si="59"/>
        <v>0</v>
      </c>
      <c r="AL235" s="309">
        <f t="shared" si="59"/>
        <v>0</v>
      </c>
    </row>
    <row r="236" spans="1:52" x14ac:dyDescent="0.2">
      <c r="A236" t="s">
        <v>335</v>
      </c>
      <c r="B236" t="s">
        <v>404</v>
      </c>
      <c r="C236" s="309">
        <f>C188</f>
        <v>0</v>
      </c>
      <c r="D236" s="309">
        <f t="shared" ref="D236:I236" si="60">D188</f>
        <v>0</v>
      </c>
      <c r="E236" s="309">
        <f t="shared" si="60"/>
        <v>0</v>
      </c>
      <c r="F236" s="309">
        <f t="shared" si="60"/>
        <v>0</v>
      </c>
      <c r="G236" s="309">
        <f t="shared" si="60"/>
        <v>0</v>
      </c>
      <c r="H236" s="309">
        <f t="shared" si="60"/>
        <v>0</v>
      </c>
      <c r="I236" s="309">
        <f t="shared" si="60"/>
        <v>0</v>
      </c>
      <c r="J236" s="191">
        <v>0</v>
      </c>
      <c r="K236" s="309">
        <v>0</v>
      </c>
      <c r="L236" s="309">
        <v>0</v>
      </c>
      <c r="M236" s="309">
        <v>0</v>
      </c>
      <c r="N236" s="309">
        <v>0</v>
      </c>
      <c r="O236" s="309">
        <v>0</v>
      </c>
      <c r="P236" s="191">
        <v>0</v>
      </c>
      <c r="Q236" s="309">
        <v>0</v>
      </c>
      <c r="R236" s="309">
        <v>0</v>
      </c>
      <c r="S236" s="309">
        <v>0</v>
      </c>
      <c r="T236" s="309">
        <v>0</v>
      </c>
      <c r="U236" s="309">
        <v>0</v>
      </c>
      <c r="V236" s="191">
        <v>0</v>
      </c>
      <c r="W236" s="309">
        <v>0</v>
      </c>
      <c r="X236" s="309">
        <v>0</v>
      </c>
      <c r="Y236" s="309">
        <v>0</v>
      </c>
      <c r="Z236" s="309">
        <v>0</v>
      </c>
      <c r="AA236" s="309">
        <v>0</v>
      </c>
      <c r="AB236" s="309">
        <v>0</v>
      </c>
      <c r="AC236" s="309">
        <v>0</v>
      </c>
      <c r="AD236" s="309">
        <v>0</v>
      </c>
      <c r="AE236" s="309">
        <v>0</v>
      </c>
      <c r="AF236" s="309">
        <v>0</v>
      </c>
      <c r="AG236" s="309">
        <v>0</v>
      </c>
      <c r="AH236" s="309">
        <v>0</v>
      </c>
      <c r="AI236" s="309">
        <v>0</v>
      </c>
      <c r="AJ236" s="309">
        <v>0</v>
      </c>
      <c r="AK236" s="309">
        <v>0</v>
      </c>
      <c r="AL236" s="309">
        <v>0</v>
      </c>
    </row>
    <row r="237" spans="1:52" x14ac:dyDescent="0.2">
      <c r="A237" t="s">
        <v>426</v>
      </c>
      <c r="C237" s="309">
        <v>0</v>
      </c>
      <c r="D237" s="191">
        <v>0</v>
      </c>
      <c r="E237" s="309">
        <v>0</v>
      </c>
      <c r="F237" s="309">
        <v>0</v>
      </c>
      <c r="G237" s="309">
        <v>0</v>
      </c>
      <c r="H237" s="309">
        <v>0</v>
      </c>
      <c r="I237" s="309">
        <v>0</v>
      </c>
      <c r="J237" s="191">
        <v>0</v>
      </c>
      <c r="K237" s="309">
        <v>0</v>
      </c>
      <c r="L237" s="309">
        <v>0</v>
      </c>
      <c r="M237" s="309">
        <v>0</v>
      </c>
      <c r="N237" s="309">
        <v>0</v>
      </c>
      <c r="P237" s="191">
        <v>0</v>
      </c>
      <c r="U237" s="309">
        <v>0</v>
      </c>
      <c r="V237" s="191">
        <v>0</v>
      </c>
    </row>
    <row r="238" spans="1:52" x14ac:dyDescent="0.2">
      <c r="C238" s="439">
        <v>0</v>
      </c>
      <c r="D238" s="484">
        <f t="shared" ref="D238:AL238" si="61">SUM(D231:D237)</f>
        <v>0</v>
      </c>
      <c r="E238" s="439">
        <v>0</v>
      </c>
      <c r="F238" s="439">
        <f t="shared" si="61"/>
        <v>0</v>
      </c>
      <c r="G238" s="439">
        <f t="shared" si="61"/>
        <v>0</v>
      </c>
      <c r="H238" s="439">
        <f t="shared" si="61"/>
        <v>0</v>
      </c>
      <c r="I238" s="439">
        <f>SUM(I231:I237)</f>
        <v>0</v>
      </c>
      <c r="J238" s="484">
        <f t="shared" si="61"/>
        <v>0</v>
      </c>
      <c r="K238" s="439">
        <f t="shared" si="61"/>
        <v>0</v>
      </c>
      <c r="L238" s="439">
        <f t="shared" si="61"/>
        <v>0</v>
      </c>
      <c r="M238" s="439">
        <f t="shared" si="61"/>
        <v>0</v>
      </c>
      <c r="N238" s="439">
        <f t="shared" si="61"/>
        <v>0</v>
      </c>
      <c r="O238" s="439">
        <f t="shared" si="61"/>
        <v>0</v>
      </c>
      <c r="P238" s="484">
        <f t="shared" si="61"/>
        <v>0</v>
      </c>
      <c r="Q238" s="439">
        <f t="shared" si="61"/>
        <v>0</v>
      </c>
      <c r="R238" s="439">
        <f t="shared" si="61"/>
        <v>0</v>
      </c>
      <c r="S238" s="439">
        <f t="shared" si="61"/>
        <v>0</v>
      </c>
      <c r="T238" s="439">
        <f t="shared" si="61"/>
        <v>0</v>
      </c>
      <c r="U238" s="439">
        <v>0</v>
      </c>
      <c r="V238" s="484">
        <f t="shared" si="61"/>
        <v>0</v>
      </c>
      <c r="W238" s="439">
        <f t="shared" si="61"/>
        <v>0</v>
      </c>
      <c r="X238" s="439">
        <f t="shared" si="61"/>
        <v>0</v>
      </c>
      <c r="Y238" s="439">
        <f t="shared" si="61"/>
        <v>0</v>
      </c>
      <c r="Z238" s="439">
        <f t="shared" si="61"/>
        <v>0</v>
      </c>
      <c r="AA238" s="439">
        <f t="shared" si="61"/>
        <v>0</v>
      </c>
      <c r="AB238" s="439">
        <f t="shared" si="61"/>
        <v>0</v>
      </c>
      <c r="AC238" s="439">
        <f t="shared" si="61"/>
        <v>0</v>
      </c>
      <c r="AD238" s="439">
        <f t="shared" si="61"/>
        <v>0</v>
      </c>
      <c r="AE238" s="439">
        <f t="shared" si="61"/>
        <v>0</v>
      </c>
      <c r="AF238" s="439">
        <f t="shared" si="61"/>
        <v>0</v>
      </c>
      <c r="AG238" s="439">
        <f t="shared" si="61"/>
        <v>0</v>
      </c>
      <c r="AH238" s="439">
        <f t="shared" si="61"/>
        <v>0</v>
      </c>
      <c r="AI238" s="439">
        <f t="shared" si="61"/>
        <v>0</v>
      </c>
      <c r="AJ238" s="439">
        <f t="shared" si="61"/>
        <v>0</v>
      </c>
      <c r="AK238" s="439">
        <f t="shared" si="61"/>
        <v>0</v>
      </c>
      <c r="AL238" s="439">
        <f t="shared" si="61"/>
        <v>0</v>
      </c>
    </row>
    <row r="239" spans="1:52" x14ac:dyDescent="0.2">
      <c r="E239" s="439"/>
      <c r="F239" s="439"/>
      <c r="G239" s="439"/>
      <c r="H239" s="439"/>
      <c r="K239" s="310">
        <f>K238-J238</f>
        <v>0</v>
      </c>
      <c r="L239" s="310">
        <f>L238-K238</f>
        <v>0</v>
      </c>
      <c r="M239" s="310">
        <f>M238-L238</f>
        <v>0</v>
      </c>
      <c r="N239" s="310">
        <f>N238-M238</f>
        <v>0</v>
      </c>
      <c r="W239" s="439">
        <f>W238-V238</f>
        <v>0</v>
      </c>
      <c r="X239" s="439">
        <f>X238-W238</f>
        <v>0</v>
      </c>
      <c r="Y239" s="439">
        <f>Y238-X238</f>
        <v>0</v>
      </c>
      <c r="Z239" s="439">
        <f>Z238-Y238</f>
        <v>0</v>
      </c>
    </row>
    <row r="242" spans="1:52" x14ac:dyDescent="0.2">
      <c r="A242" t="s">
        <v>269</v>
      </c>
      <c r="B242" t="s">
        <v>399</v>
      </c>
      <c r="C242" s="309">
        <f>C46</f>
        <v>0</v>
      </c>
      <c r="D242" s="309">
        <f t="shared" ref="D242:AL242" si="62">D46</f>
        <v>0</v>
      </c>
      <c r="E242" s="309">
        <f t="shared" si="62"/>
        <v>0</v>
      </c>
      <c r="F242" s="309">
        <f t="shared" si="62"/>
        <v>0</v>
      </c>
      <c r="G242" s="309">
        <f t="shared" si="62"/>
        <v>0</v>
      </c>
      <c r="H242" s="309">
        <f t="shared" si="62"/>
        <v>0</v>
      </c>
      <c r="I242" s="309">
        <f t="shared" si="62"/>
        <v>0</v>
      </c>
      <c r="J242" s="191">
        <f t="shared" si="62"/>
        <v>0</v>
      </c>
      <c r="K242" s="309">
        <f t="shared" si="62"/>
        <v>0</v>
      </c>
      <c r="L242" s="309">
        <f t="shared" si="62"/>
        <v>0</v>
      </c>
      <c r="M242" s="309">
        <f t="shared" si="62"/>
        <v>0</v>
      </c>
      <c r="N242" s="309">
        <f t="shared" si="62"/>
        <v>0</v>
      </c>
      <c r="O242" s="309">
        <f t="shared" si="62"/>
        <v>0</v>
      </c>
      <c r="P242" s="191">
        <f t="shared" si="62"/>
        <v>0</v>
      </c>
      <c r="Q242" s="309">
        <f t="shared" si="62"/>
        <v>0</v>
      </c>
      <c r="R242" s="309">
        <f t="shared" si="62"/>
        <v>0</v>
      </c>
      <c r="S242" s="309">
        <f t="shared" si="62"/>
        <v>0</v>
      </c>
      <c r="T242" s="309">
        <f t="shared" si="62"/>
        <v>0</v>
      </c>
      <c r="U242" s="309">
        <f t="shared" si="62"/>
        <v>0</v>
      </c>
      <c r="V242" s="191">
        <f t="shared" si="62"/>
        <v>0</v>
      </c>
      <c r="W242" s="309">
        <f t="shared" si="62"/>
        <v>0</v>
      </c>
      <c r="X242" s="309">
        <f t="shared" si="62"/>
        <v>0</v>
      </c>
      <c r="Y242" s="309">
        <f t="shared" si="62"/>
        <v>0</v>
      </c>
      <c r="Z242" s="309">
        <f t="shared" si="62"/>
        <v>0</v>
      </c>
      <c r="AA242" s="309">
        <f t="shared" si="62"/>
        <v>0</v>
      </c>
      <c r="AB242" s="309">
        <f t="shared" si="62"/>
        <v>0</v>
      </c>
      <c r="AC242" s="309">
        <f t="shared" si="62"/>
        <v>0</v>
      </c>
      <c r="AD242" s="309">
        <f t="shared" si="62"/>
        <v>0</v>
      </c>
      <c r="AE242" s="309">
        <f t="shared" si="62"/>
        <v>0</v>
      </c>
      <c r="AF242" s="309">
        <f t="shared" si="62"/>
        <v>0</v>
      </c>
      <c r="AG242" s="309">
        <f t="shared" si="62"/>
        <v>0</v>
      </c>
      <c r="AH242" s="309">
        <f t="shared" si="62"/>
        <v>0</v>
      </c>
      <c r="AI242" s="309">
        <f t="shared" si="62"/>
        <v>0</v>
      </c>
      <c r="AJ242" s="309">
        <f t="shared" si="62"/>
        <v>0</v>
      </c>
      <c r="AK242" s="309">
        <f t="shared" si="62"/>
        <v>0</v>
      </c>
      <c r="AL242" s="309">
        <f t="shared" si="62"/>
        <v>0</v>
      </c>
      <c r="AM242" t="s">
        <v>270</v>
      </c>
    </row>
    <row r="243" spans="1:52" ht="20.25" customHeight="1" x14ac:dyDescent="0.2">
      <c r="A243" s="39" t="s">
        <v>341</v>
      </c>
      <c r="B243" s="39"/>
      <c r="C243" s="112">
        <f>C59</f>
        <v>0</v>
      </c>
      <c r="D243" s="112">
        <f t="shared" ref="D243:AL243" si="63">D59</f>
        <v>0</v>
      </c>
      <c r="E243" s="112">
        <f t="shared" si="63"/>
        <v>0</v>
      </c>
      <c r="F243" s="112">
        <f t="shared" si="63"/>
        <v>0</v>
      </c>
      <c r="G243" s="112">
        <f t="shared" si="63"/>
        <v>0</v>
      </c>
      <c r="H243" s="112">
        <f t="shared" si="63"/>
        <v>0</v>
      </c>
      <c r="I243" s="112">
        <f t="shared" si="63"/>
        <v>0</v>
      </c>
      <c r="J243" s="315">
        <f t="shared" si="63"/>
        <v>0</v>
      </c>
      <c r="K243" s="112">
        <f t="shared" si="63"/>
        <v>0</v>
      </c>
      <c r="L243" s="112">
        <f t="shared" si="63"/>
        <v>0</v>
      </c>
      <c r="M243" s="112">
        <f t="shared" si="63"/>
        <v>0</v>
      </c>
      <c r="N243" s="112">
        <f t="shared" si="63"/>
        <v>0</v>
      </c>
      <c r="O243" s="112">
        <f t="shared" si="63"/>
        <v>0</v>
      </c>
      <c r="P243" s="315">
        <f t="shared" si="63"/>
        <v>0</v>
      </c>
      <c r="Q243" s="112">
        <f t="shared" si="63"/>
        <v>0</v>
      </c>
      <c r="R243" s="112">
        <f t="shared" si="63"/>
        <v>0</v>
      </c>
      <c r="S243" s="112">
        <f t="shared" si="63"/>
        <v>0</v>
      </c>
      <c r="T243" s="112">
        <f t="shared" si="63"/>
        <v>0</v>
      </c>
      <c r="U243" s="112">
        <f t="shared" si="63"/>
        <v>0</v>
      </c>
      <c r="V243" s="315">
        <f t="shared" si="63"/>
        <v>0</v>
      </c>
      <c r="W243" s="112">
        <f t="shared" si="63"/>
        <v>0</v>
      </c>
      <c r="X243" s="112">
        <f t="shared" si="63"/>
        <v>0</v>
      </c>
      <c r="Y243" s="112">
        <f t="shared" si="63"/>
        <v>0</v>
      </c>
      <c r="Z243" s="112">
        <f t="shared" si="63"/>
        <v>0</v>
      </c>
      <c r="AA243" s="112">
        <f t="shared" si="63"/>
        <v>0</v>
      </c>
      <c r="AB243" s="112">
        <f t="shared" si="63"/>
        <v>0</v>
      </c>
      <c r="AC243" s="112">
        <f t="shared" si="63"/>
        <v>0</v>
      </c>
      <c r="AD243" s="112">
        <f t="shared" si="63"/>
        <v>0</v>
      </c>
      <c r="AE243" s="112">
        <f t="shared" si="63"/>
        <v>0</v>
      </c>
      <c r="AF243" s="112">
        <f t="shared" si="63"/>
        <v>0</v>
      </c>
      <c r="AG243" s="112">
        <f t="shared" si="63"/>
        <v>0</v>
      </c>
      <c r="AH243" s="112">
        <f t="shared" si="63"/>
        <v>0</v>
      </c>
      <c r="AI243" s="112">
        <f t="shared" si="63"/>
        <v>0</v>
      </c>
      <c r="AJ243" s="112">
        <f t="shared" si="63"/>
        <v>0</v>
      </c>
      <c r="AK243" s="112">
        <f t="shared" si="63"/>
        <v>0</v>
      </c>
      <c r="AL243" s="112">
        <f t="shared" si="63"/>
        <v>0</v>
      </c>
      <c r="AM243" s="183" t="s">
        <v>387</v>
      </c>
      <c r="AN243" s="184"/>
      <c r="AO243" s="184"/>
      <c r="AP243" s="184"/>
      <c r="AQ243" s="184"/>
      <c r="AR243" s="184"/>
      <c r="AS243" s="184"/>
      <c r="AT243" s="185"/>
      <c r="AU243" s="184"/>
      <c r="AV243" s="184"/>
      <c r="AW243" s="184"/>
      <c r="AX243" s="184"/>
      <c r="AY243" s="184"/>
      <c r="AZ243" s="184"/>
    </row>
    <row r="244" spans="1:52" x14ac:dyDescent="0.2">
      <c r="D244" s="191">
        <f t="shared" ref="D244:N244" si="64">D242+D243</f>
        <v>0</v>
      </c>
      <c r="E244" s="309">
        <f t="shared" si="64"/>
        <v>0</v>
      </c>
      <c r="F244" s="309">
        <f t="shared" si="64"/>
        <v>0</v>
      </c>
      <c r="G244" s="309">
        <f t="shared" si="64"/>
        <v>0</v>
      </c>
      <c r="H244" s="309">
        <f t="shared" si="64"/>
        <v>0</v>
      </c>
      <c r="I244" s="309">
        <f t="shared" si="64"/>
        <v>0</v>
      </c>
      <c r="J244" s="191">
        <f t="shared" si="64"/>
        <v>0</v>
      </c>
      <c r="K244" s="309">
        <f t="shared" si="64"/>
        <v>0</v>
      </c>
      <c r="L244" s="309">
        <f t="shared" si="64"/>
        <v>0</v>
      </c>
      <c r="M244" s="309">
        <f t="shared" si="64"/>
        <v>0</v>
      </c>
      <c r="N244" s="309">
        <f t="shared" si="64"/>
        <v>0</v>
      </c>
      <c r="U244" s="309">
        <f t="shared" ref="U244:Z244" si="65">U242+U243</f>
        <v>0</v>
      </c>
      <c r="V244" s="191">
        <f t="shared" si="65"/>
        <v>0</v>
      </c>
      <c r="W244" s="309">
        <f t="shared" si="65"/>
        <v>0</v>
      </c>
      <c r="X244" s="309">
        <f t="shared" si="65"/>
        <v>0</v>
      </c>
      <c r="Y244" s="309">
        <f t="shared" si="65"/>
        <v>0</v>
      </c>
      <c r="Z244" s="309">
        <f t="shared" si="65"/>
        <v>0</v>
      </c>
      <c r="AG244" s="309">
        <f t="shared" ref="AG244:AL244" si="66">SUM(AG242:AG243)</f>
        <v>0</v>
      </c>
      <c r="AH244" s="309">
        <f t="shared" si="66"/>
        <v>0</v>
      </c>
      <c r="AI244" s="309">
        <f t="shared" si="66"/>
        <v>0</v>
      </c>
      <c r="AJ244" s="309">
        <f t="shared" si="66"/>
        <v>0</v>
      </c>
      <c r="AK244" s="309">
        <f t="shared" si="66"/>
        <v>0</v>
      </c>
      <c r="AL244" s="309">
        <f t="shared" si="66"/>
        <v>0</v>
      </c>
    </row>
    <row r="245" spans="1:52" x14ac:dyDescent="0.2">
      <c r="W245" s="309">
        <f>W244-V244</f>
        <v>0</v>
      </c>
      <c r="X245" s="309">
        <f>X244-W244</f>
        <v>0</v>
      </c>
      <c r="Y245" s="309">
        <f>Y244-X244</f>
        <v>0</v>
      </c>
      <c r="Z245" s="309">
        <f>Z244-Y244</f>
        <v>0</v>
      </c>
      <c r="AI245" s="309">
        <f>AI244-AH244</f>
        <v>0</v>
      </c>
      <c r="AJ245" s="309">
        <f>AJ244-AI244</f>
        <v>0</v>
      </c>
      <c r="AK245" s="309">
        <f>AK244-AJ244</f>
        <v>0</v>
      </c>
      <c r="AL245" s="309">
        <f>AL244-AK244</f>
        <v>0</v>
      </c>
    </row>
  </sheetData>
  <mergeCells count="35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4" fitToHeight="5" orientation="landscape" r:id="rId1"/>
  <headerFooter alignWithMargins="0"/>
  <rowBreaks count="1" manualBreakCount="1">
    <brk id="70" max="16383" man="1"/>
  </rowBreaks>
  <colBreaks count="1" manualBreakCount="1">
    <brk id="20" max="1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50"/>
    <pageSetUpPr fitToPage="1"/>
  </sheetPr>
  <dimension ref="A1:AF80"/>
  <sheetViews>
    <sheetView zoomScale="50" zoomScaleNormal="50" workbookViewId="0">
      <pane xSplit="9" ySplit="9" topLeftCell="J22" activePane="bottomRight" state="frozen"/>
      <selection pane="topRight" activeCell="J1" sqref="J1"/>
      <selection pane="bottomLeft" activeCell="A11" sqref="A11"/>
      <selection pane="bottomRight" activeCell="Q61" sqref="Q61"/>
    </sheetView>
  </sheetViews>
  <sheetFormatPr defaultRowHeight="12.75" x14ac:dyDescent="0.2"/>
  <cols>
    <col min="1" max="1" width="94.28515625" customWidth="1"/>
    <col min="2" max="2" width="24.28515625" style="58" customWidth="1"/>
    <col min="3" max="5" width="14" bestFit="1" customWidth="1"/>
    <col min="6" max="6" width="13.7109375" customWidth="1"/>
    <col min="7" max="8" width="14" bestFit="1" customWidth="1"/>
    <col min="9" max="9" width="24.140625" style="48" customWidth="1"/>
    <col min="10" max="10" width="33" customWidth="1"/>
    <col min="11" max="11" width="25.28515625" customWidth="1"/>
    <col min="12" max="12" width="24.85546875" customWidth="1"/>
    <col min="13" max="13" width="26" customWidth="1"/>
    <col min="14" max="14" width="24.85546875" customWidth="1"/>
    <col min="15" max="15" width="25.140625" customWidth="1"/>
    <col min="16" max="16" width="18.5703125" bestFit="1" customWidth="1"/>
    <col min="17" max="17" width="20.7109375" bestFit="1" customWidth="1"/>
    <col min="18" max="19" width="18.42578125" bestFit="1" customWidth="1"/>
    <col min="20" max="20" width="17.7109375" customWidth="1"/>
  </cols>
  <sheetData>
    <row r="1" spans="1:32" ht="22.5" customHeight="1" x14ac:dyDescent="0.2">
      <c r="A1" s="45"/>
      <c r="B1" s="48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664" t="s">
        <v>63</v>
      </c>
      <c r="O1" s="664"/>
      <c r="P1" s="664"/>
      <c r="Q1" s="664"/>
      <c r="R1" s="664"/>
      <c r="S1" s="664"/>
      <c r="T1" s="665"/>
      <c r="U1" s="42"/>
      <c r="V1" s="42"/>
      <c r="W1" s="42"/>
      <c r="X1" s="42"/>
      <c r="Y1" s="42"/>
      <c r="Z1" s="42"/>
      <c r="AA1" s="42"/>
    </row>
    <row r="2" spans="1:32" ht="82.5" customHeight="1" x14ac:dyDescent="0.2">
      <c r="A2" s="669" t="s">
        <v>69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</row>
    <row r="3" spans="1:32" ht="20.25" x14ac:dyDescent="0.2">
      <c r="A3" s="670" t="s">
        <v>29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</row>
    <row r="5" spans="1:32" ht="97.5" customHeight="1" x14ac:dyDescent="0.25">
      <c r="A5" s="671" t="s">
        <v>52</v>
      </c>
      <c r="B5" s="666" t="s">
        <v>71</v>
      </c>
      <c r="C5" s="667"/>
      <c r="D5" s="667"/>
      <c r="E5" s="667"/>
      <c r="F5" s="667"/>
      <c r="G5" s="667"/>
      <c r="H5" s="668"/>
      <c r="I5" s="672" t="s">
        <v>30</v>
      </c>
      <c r="J5" s="667" t="s">
        <v>342</v>
      </c>
      <c r="K5" s="667"/>
      <c r="L5" s="667"/>
      <c r="M5" s="667"/>
      <c r="N5" s="667"/>
      <c r="O5" s="668"/>
      <c r="P5" s="672" t="s">
        <v>153</v>
      </c>
      <c r="Q5" s="672"/>
      <c r="R5" s="672"/>
      <c r="S5" s="672"/>
      <c r="T5" s="67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 x14ac:dyDescent="0.25">
      <c r="A6" s="671"/>
      <c r="B6" s="167" t="s">
        <v>8</v>
      </c>
      <c r="C6" s="497" t="s">
        <v>100</v>
      </c>
      <c r="D6" s="497" t="s">
        <v>133</v>
      </c>
      <c r="E6" s="497" t="s">
        <v>137</v>
      </c>
      <c r="F6" s="497" t="s">
        <v>152</v>
      </c>
      <c r="G6" s="497" t="s">
        <v>181</v>
      </c>
      <c r="H6" s="497" t="s">
        <v>431</v>
      </c>
      <c r="I6" s="672"/>
      <c r="J6" s="497" t="s">
        <v>100</v>
      </c>
      <c r="K6" s="497" t="s">
        <v>133</v>
      </c>
      <c r="L6" s="497" t="s">
        <v>137</v>
      </c>
      <c r="M6" s="497" t="s">
        <v>152</v>
      </c>
      <c r="N6" s="560" t="s">
        <v>181</v>
      </c>
      <c r="O6" s="560" t="s">
        <v>431</v>
      </c>
      <c r="P6" s="497" t="s">
        <v>133</v>
      </c>
      <c r="Q6" s="497" t="s">
        <v>137</v>
      </c>
      <c r="R6" s="497" t="s">
        <v>152</v>
      </c>
      <c r="S6" s="496" t="s">
        <v>181</v>
      </c>
      <c r="T6" s="496" t="s">
        <v>431</v>
      </c>
      <c r="U6" s="176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81" x14ac:dyDescent="0.25">
      <c r="A7" s="168" t="s">
        <v>31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70" t="s">
        <v>119</v>
      </c>
      <c r="Q7" s="170" t="s">
        <v>120</v>
      </c>
      <c r="R7" s="170" t="s">
        <v>121</v>
      </c>
      <c r="S7" s="170" t="s">
        <v>122</v>
      </c>
      <c r="T7" s="170" t="s">
        <v>123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 x14ac:dyDescent="0.35">
      <c r="A8" s="648" t="s">
        <v>32</v>
      </c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5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 x14ac:dyDescent="0.2">
      <c r="A9" s="661" t="s">
        <v>241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3"/>
    </row>
    <row r="10" spans="1:32" ht="26.25" x14ac:dyDescent="0.4">
      <c r="A10" s="7" t="s">
        <v>205</v>
      </c>
      <c r="B10" s="27"/>
      <c r="C10" s="8"/>
      <c r="D10" s="8"/>
      <c r="E10" s="8"/>
      <c r="F10" s="8"/>
      <c r="G10" s="8"/>
      <c r="H10" s="8"/>
      <c r="I10" s="27"/>
      <c r="J10" s="10"/>
      <c r="K10" s="10"/>
      <c r="L10" s="10"/>
      <c r="M10" s="10"/>
      <c r="N10" s="10"/>
      <c r="O10" s="10"/>
      <c r="P10" s="26"/>
      <c r="Q10" s="26"/>
      <c r="R10" s="26"/>
      <c r="S10" s="26"/>
      <c r="T10" s="26"/>
    </row>
    <row r="11" spans="1:32" ht="26.25" x14ac:dyDescent="0.4">
      <c r="A11" s="11" t="s">
        <v>253</v>
      </c>
      <c r="B11" s="51" t="s">
        <v>254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61">
        <v>0</v>
      </c>
      <c r="J11" s="248">
        <f t="shared" ref="J11:O11" si="0">C11*$I$11</f>
        <v>0</v>
      </c>
      <c r="K11" s="248">
        <f t="shared" si="0"/>
        <v>0</v>
      </c>
      <c r="L11" s="248">
        <f t="shared" si="0"/>
        <v>0</v>
      </c>
      <c r="M11" s="248">
        <f t="shared" si="0"/>
        <v>0</v>
      </c>
      <c r="N11" s="248">
        <f t="shared" si="0"/>
        <v>0</v>
      </c>
      <c r="O11" s="248">
        <f t="shared" si="0"/>
        <v>0</v>
      </c>
      <c r="P11" s="27">
        <v>0</v>
      </c>
      <c r="Q11" s="249">
        <v>0</v>
      </c>
      <c r="R11" s="27">
        <v>0</v>
      </c>
      <c r="S11" s="27">
        <v>0</v>
      </c>
      <c r="T11" s="27">
        <v>0</v>
      </c>
    </row>
    <row r="12" spans="1:32" ht="26.25" x14ac:dyDescent="0.4">
      <c r="A12" s="166" t="s">
        <v>206</v>
      </c>
      <c r="B12" s="27"/>
      <c r="C12" s="13"/>
      <c r="D12" s="13"/>
      <c r="E12" s="13"/>
      <c r="F12" s="13"/>
      <c r="G12" s="13"/>
      <c r="H12" s="13"/>
      <c r="I12" s="27"/>
      <c r="J12" s="14"/>
      <c r="K12" s="14"/>
      <c r="L12" s="14"/>
      <c r="M12" s="14"/>
      <c r="N12" s="14"/>
      <c r="O12" s="14"/>
      <c r="P12" s="27"/>
      <c r="Q12" s="249"/>
      <c r="R12" s="27"/>
      <c r="S12" s="27"/>
      <c r="T12" s="27"/>
    </row>
    <row r="13" spans="1:32" ht="26.25" x14ac:dyDescent="0.4">
      <c r="A13" s="28" t="s">
        <v>35</v>
      </c>
      <c r="B13" s="52" t="s">
        <v>51</v>
      </c>
      <c r="C13" s="15"/>
      <c r="D13" s="15"/>
      <c r="E13" s="15"/>
      <c r="F13" s="15"/>
      <c r="G13" s="15" t="s">
        <v>51</v>
      </c>
      <c r="H13" s="15"/>
      <c r="I13" s="62" t="s">
        <v>51</v>
      </c>
      <c r="J13" s="250">
        <f t="shared" ref="J13:T13" si="1">J11</f>
        <v>0</v>
      </c>
      <c r="K13" s="250">
        <f t="shared" si="1"/>
        <v>0</v>
      </c>
      <c r="L13" s="250">
        <f t="shared" si="1"/>
        <v>0</v>
      </c>
      <c r="M13" s="250">
        <f t="shared" si="1"/>
        <v>0</v>
      </c>
      <c r="N13" s="250">
        <f t="shared" si="1"/>
        <v>0</v>
      </c>
      <c r="O13" s="250">
        <f t="shared" si="1"/>
        <v>0</v>
      </c>
      <c r="P13" s="16">
        <f t="shared" si="1"/>
        <v>0</v>
      </c>
      <c r="Q13" s="562">
        <f t="shared" si="1"/>
        <v>0</v>
      </c>
      <c r="R13" s="16">
        <f t="shared" si="1"/>
        <v>0</v>
      </c>
      <c r="S13" s="16">
        <f t="shared" si="1"/>
        <v>0</v>
      </c>
      <c r="T13" s="16">
        <f t="shared" si="1"/>
        <v>0</v>
      </c>
    </row>
    <row r="14" spans="1:32" ht="27" x14ac:dyDescent="0.2">
      <c r="A14" s="661" t="s">
        <v>242</v>
      </c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3"/>
    </row>
    <row r="15" spans="1:32" ht="52.5" customHeight="1" x14ac:dyDescent="0.4">
      <c r="A15" s="163" t="s">
        <v>210</v>
      </c>
      <c r="B15" s="165"/>
      <c r="C15" s="164"/>
      <c r="D15" s="15"/>
      <c r="E15" s="15"/>
      <c r="F15" s="15"/>
      <c r="G15" s="15"/>
      <c r="H15" s="15"/>
      <c r="I15" s="162"/>
      <c r="J15" s="250">
        <f t="shared" ref="J15:O15" si="2">J16+J17+J18+J20+J19</f>
        <v>0</v>
      </c>
      <c r="K15" s="250">
        <f t="shared" si="2"/>
        <v>0</v>
      </c>
      <c r="L15" s="250">
        <f t="shared" si="2"/>
        <v>0</v>
      </c>
      <c r="M15" s="250">
        <f t="shared" si="2"/>
        <v>0</v>
      </c>
      <c r="N15" s="250">
        <f t="shared" si="2"/>
        <v>0</v>
      </c>
      <c r="O15" s="250">
        <f t="shared" si="2"/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</row>
    <row r="16" spans="1:32" ht="52.5" x14ac:dyDescent="0.4">
      <c r="A16" s="11" t="s">
        <v>211</v>
      </c>
      <c r="B16" s="50" t="s">
        <v>34</v>
      </c>
      <c r="C16" s="8"/>
      <c r="D16" s="8"/>
      <c r="E16" s="8"/>
      <c r="F16" s="8"/>
      <c r="G16" s="8"/>
      <c r="H16" s="8"/>
      <c r="I16" s="60">
        <v>104.62</v>
      </c>
      <c r="J16" s="10">
        <f t="shared" ref="J16:O16" si="3">C16*$I$16</f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249"/>
      <c r="Q16" s="249"/>
      <c r="R16" s="249"/>
      <c r="S16" s="249"/>
      <c r="T16" s="249"/>
    </row>
    <row r="17" spans="1:20" ht="68.25" customHeight="1" x14ac:dyDescent="0.4">
      <c r="A17" s="11" t="s">
        <v>212</v>
      </c>
      <c r="B17" s="50" t="s">
        <v>34</v>
      </c>
      <c r="C17" s="409">
        <v>0</v>
      </c>
      <c r="D17" s="409">
        <v>0</v>
      </c>
      <c r="E17" s="409">
        <v>0</v>
      </c>
      <c r="F17" s="409">
        <v>0</v>
      </c>
      <c r="G17" s="409">
        <v>0</v>
      </c>
      <c r="H17" s="409">
        <v>0</v>
      </c>
      <c r="I17" s="60">
        <v>25.08</v>
      </c>
      <c r="J17" s="569">
        <f t="shared" ref="J17:O17" si="4">C17*$I$17</f>
        <v>0</v>
      </c>
      <c r="K17" s="569">
        <f t="shared" si="4"/>
        <v>0</v>
      </c>
      <c r="L17" s="569">
        <f t="shared" si="4"/>
        <v>0</v>
      </c>
      <c r="M17" s="569">
        <f t="shared" si="4"/>
        <v>0</v>
      </c>
      <c r="N17" s="569">
        <f t="shared" si="4"/>
        <v>0</v>
      </c>
      <c r="O17" s="569">
        <f t="shared" si="4"/>
        <v>0</v>
      </c>
      <c r="P17" s="564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52.5" x14ac:dyDescent="0.4">
      <c r="A18" s="11" t="s">
        <v>413</v>
      </c>
      <c r="B18" s="50" t="s">
        <v>34</v>
      </c>
      <c r="C18" s="409">
        <v>0</v>
      </c>
      <c r="D18" s="513">
        <v>0</v>
      </c>
      <c r="E18" s="409">
        <v>0</v>
      </c>
      <c r="F18" s="409">
        <v>0</v>
      </c>
      <c r="G18" s="409">
        <v>0</v>
      </c>
      <c r="H18" s="409">
        <v>0</v>
      </c>
      <c r="I18" s="60">
        <v>97.04</v>
      </c>
      <c r="J18" s="569">
        <f t="shared" ref="J18:O18" si="5">C18*$I$18</f>
        <v>0</v>
      </c>
      <c r="K18" s="569">
        <f t="shared" si="5"/>
        <v>0</v>
      </c>
      <c r="L18" s="569">
        <f t="shared" si="5"/>
        <v>0</v>
      </c>
      <c r="M18" s="569">
        <f t="shared" si="5"/>
        <v>0</v>
      </c>
      <c r="N18" s="569">
        <f t="shared" si="5"/>
        <v>0</v>
      </c>
      <c r="O18" s="569">
        <f t="shared" si="5"/>
        <v>0</v>
      </c>
      <c r="P18" s="565">
        <v>0</v>
      </c>
      <c r="Q18" s="565">
        <v>0</v>
      </c>
      <c r="R18" s="565">
        <v>0</v>
      </c>
      <c r="S18" s="565">
        <v>0</v>
      </c>
      <c r="T18" s="565">
        <v>0</v>
      </c>
    </row>
    <row r="19" spans="1:20" ht="52.5" x14ac:dyDescent="0.4">
      <c r="A19" s="11" t="s">
        <v>213</v>
      </c>
      <c r="B19" s="50"/>
      <c r="C19" s="409">
        <v>0</v>
      </c>
      <c r="D19" s="513">
        <v>0</v>
      </c>
      <c r="E19" s="513">
        <v>0</v>
      </c>
      <c r="F19" s="513">
        <v>0</v>
      </c>
      <c r="G19" s="513">
        <v>0</v>
      </c>
      <c r="H19" s="513">
        <v>0</v>
      </c>
      <c r="I19" s="60">
        <v>97.04</v>
      </c>
      <c r="J19" s="569">
        <f t="shared" ref="J19:O19" si="6">C19*$I$19</f>
        <v>0</v>
      </c>
      <c r="K19" s="569">
        <f t="shared" si="6"/>
        <v>0</v>
      </c>
      <c r="L19" s="569">
        <f t="shared" si="6"/>
        <v>0</v>
      </c>
      <c r="M19" s="569">
        <f t="shared" si="6"/>
        <v>0</v>
      </c>
      <c r="N19" s="569">
        <f t="shared" si="6"/>
        <v>0</v>
      </c>
      <c r="O19" s="569">
        <f t="shared" si="6"/>
        <v>0</v>
      </c>
      <c r="P19" s="565">
        <v>0</v>
      </c>
      <c r="Q19" s="565">
        <v>0</v>
      </c>
      <c r="R19" s="565">
        <v>0</v>
      </c>
      <c r="S19" s="565">
        <v>0</v>
      </c>
      <c r="T19" s="565">
        <v>0</v>
      </c>
    </row>
    <row r="20" spans="1:20" ht="78.75" x14ac:dyDescent="0.4">
      <c r="A20" s="11" t="s">
        <v>214</v>
      </c>
      <c r="B20" s="50" t="s">
        <v>34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60">
        <v>47.2</v>
      </c>
      <c r="J20" s="569">
        <f t="shared" ref="J20:O20" si="7">C20*$I$20</f>
        <v>0</v>
      </c>
      <c r="K20" s="569">
        <f t="shared" si="7"/>
        <v>0</v>
      </c>
      <c r="L20" s="569">
        <f t="shared" si="7"/>
        <v>0</v>
      </c>
      <c r="M20" s="569">
        <f t="shared" si="7"/>
        <v>0</v>
      </c>
      <c r="N20" s="569">
        <f t="shared" si="7"/>
        <v>0</v>
      </c>
      <c r="O20" s="569">
        <f t="shared" si="7"/>
        <v>0</v>
      </c>
      <c r="P20" s="565">
        <v>0</v>
      </c>
      <c r="Q20" s="565">
        <v>0</v>
      </c>
      <c r="R20" s="565">
        <v>0</v>
      </c>
      <c r="S20" s="565">
        <v>0</v>
      </c>
      <c r="T20" s="565">
        <v>0</v>
      </c>
    </row>
    <row r="21" spans="1:20" ht="26.25" x14ac:dyDescent="0.4">
      <c r="A21" s="11" t="s">
        <v>215</v>
      </c>
      <c r="B21" s="12" t="s">
        <v>34</v>
      </c>
      <c r="C21" s="8"/>
      <c r="D21" s="8"/>
      <c r="E21" s="8"/>
      <c r="F21" s="8"/>
      <c r="G21" s="8"/>
      <c r="H21" s="8"/>
      <c r="I21" s="60">
        <v>20.6</v>
      </c>
      <c r="J21" s="561"/>
      <c r="K21" s="561"/>
      <c r="L21" s="561"/>
      <c r="M21" s="561"/>
      <c r="N21" s="561"/>
      <c r="O21" s="561"/>
      <c r="P21" s="565"/>
      <c r="Q21" s="565"/>
      <c r="R21" s="565"/>
      <c r="S21" s="565"/>
      <c r="T21" s="565"/>
    </row>
    <row r="22" spans="1:20" ht="26.25" x14ac:dyDescent="0.4">
      <c r="A22" s="7" t="s">
        <v>216</v>
      </c>
      <c r="B22" s="26"/>
      <c r="C22" s="8"/>
      <c r="D22" s="8"/>
      <c r="E22" s="8"/>
      <c r="F22" s="8"/>
      <c r="G22" s="8"/>
      <c r="H22" s="8"/>
      <c r="I22" s="110"/>
      <c r="J22" s="569">
        <v>0</v>
      </c>
      <c r="K22" s="569">
        <v>0</v>
      </c>
      <c r="L22" s="569">
        <v>0</v>
      </c>
      <c r="M22" s="569">
        <v>0</v>
      </c>
      <c r="N22" s="569">
        <v>0</v>
      </c>
      <c r="O22" s="569">
        <v>0</v>
      </c>
      <c r="P22" s="563">
        <v>0</v>
      </c>
      <c r="Q22" s="563">
        <v>0</v>
      </c>
      <c r="R22" s="563">
        <v>0</v>
      </c>
      <c r="S22" s="563">
        <v>0</v>
      </c>
      <c r="T22" s="563">
        <v>0</v>
      </c>
    </row>
    <row r="23" spans="1:20" ht="52.5" x14ac:dyDescent="0.4">
      <c r="A23" s="11" t="s">
        <v>217</v>
      </c>
      <c r="B23" s="12" t="s">
        <v>235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90</v>
      </c>
      <c r="I23" s="60">
        <v>134.16</v>
      </c>
      <c r="J23" s="569">
        <f t="shared" ref="J23:N23" si="8">C23*$I$23</f>
        <v>0</v>
      </c>
      <c r="K23" s="569">
        <f t="shared" si="8"/>
        <v>0</v>
      </c>
      <c r="L23" s="569">
        <f t="shared" si="8"/>
        <v>0</v>
      </c>
      <c r="M23" s="569">
        <f t="shared" si="8"/>
        <v>0</v>
      </c>
      <c r="N23" s="569">
        <f t="shared" si="8"/>
        <v>0</v>
      </c>
      <c r="O23" s="569">
        <v>0</v>
      </c>
      <c r="P23" s="565">
        <v>0</v>
      </c>
      <c r="Q23" s="565">
        <v>0</v>
      </c>
      <c r="R23" s="565">
        <v>0</v>
      </c>
      <c r="S23" s="565">
        <v>0</v>
      </c>
      <c r="T23" s="565">
        <v>0</v>
      </c>
    </row>
    <row r="24" spans="1:20" ht="93.75" customHeight="1" x14ac:dyDescent="0.4">
      <c r="A24" s="11" t="s">
        <v>343</v>
      </c>
      <c r="B24" s="9" t="s">
        <v>235</v>
      </c>
      <c r="C24" s="8">
        <v>3.35</v>
      </c>
      <c r="D24" s="8">
        <v>5.0540000000000003</v>
      </c>
      <c r="E24" s="8">
        <v>6.8</v>
      </c>
      <c r="F24" s="8">
        <v>6.8</v>
      </c>
      <c r="G24" s="8">
        <v>6.8</v>
      </c>
      <c r="H24" s="8">
        <v>6.8</v>
      </c>
      <c r="I24" s="60">
        <v>159</v>
      </c>
      <c r="J24" s="569">
        <f t="shared" ref="J24" si="9">C24*$I$24</f>
        <v>532.65</v>
      </c>
      <c r="K24" s="569">
        <v>0</v>
      </c>
      <c r="L24" s="569">
        <v>0</v>
      </c>
      <c r="M24" s="569">
        <v>0</v>
      </c>
      <c r="N24" s="569">
        <v>0</v>
      </c>
      <c r="O24" s="569">
        <v>0</v>
      </c>
      <c r="P24" s="565">
        <f>K24/J24*100</f>
        <v>0</v>
      </c>
      <c r="Q24" s="565">
        <v>0</v>
      </c>
      <c r="R24" s="26">
        <v>0</v>
      </c>
      <c r="S24" s="26">
        <v>0</v>
      </c>
      <c r="T24" s="26">
        <v>0</v>
      </c>
    </row>
    <row r="25" spans="1:20" ht="77.25" x14ac:dyDescent="0.4">
      <c r="A25" s="7" t="s">
        <v>218</v>
      </c>
      <c r="B25" s="110"/>
      <c r="C25" s="8"/>
      <c r="D25" s="8"/>
      <c r="E25" s="8"/>
      <c r="F25" s="8"/>
      <c r="G25" s="8"/>
      <c r="H25" s="8"/>
      <c r="I25" s="110"/>
      <c r="J25" s="569">
        <f>J26+J27+J28+J29+J30</f>
        <v>0</v>
      </c>
      <c r="K25" s="569">
        <f t="shared" ref="K25:O25" si="10">K26+K27+K28+K29+K30</f>
        <v>0</v>
      </c>
      <c r="L25" s="569">
        <f t="shared" si="10"/>
        <v>0</v>
      </c>
      <c r="M25" s="569">
        <f t="shared" si="10"/>
        <v>0</v>
      </c>
      <c r="N25" s="569">
        <f t="shared" si="10"/>
        <v>0</v>
      </c>
      <c r="O25" s="569">
        <f t="shared" si="10"/>
        <v>0</v>
      </c>
      <c r="P25" s="565">
        <v>0</v>
      </c>
      <c r="Q25" s="565">
        <v>0</v>
      </c>
      <c r="R25" s="565">
        <v>0</v>
      </c>
      <c r="S25" s="565">
        <v>0</v>
      </c>
      <c r="T25" s="565">
        <v>0</v>
      </c>
    </row>
    <row r="26" spans="1:20" ht="26.25" x14ac:dyDescent="0.4">
      <c r="A26" s="11" t="s">
        <v>219</v>
      </c>
      <c r="B26" s="50" t="s">
        <v>33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60">
        <v>5814.27</v>
      </c>
      <c r="J26" s="569">
        <f t="shared" ref="J26:O26" si="11">C26*$I$26</f>
        <v>0</v>
      </c>
      <c r="K26" s="569">
        <f t="shared" si="11"/>
        <v>0</v>
      </c>
      <c r="L26" s="569">
        <f t="shared" si="11"/>
        <v>0</v>
      </c>
      <c r="M26" s="569">
        <f t="shared" si="11"/>
        <v>0</v>
      </c>
      <c r="N26" s="569">
        <f t="shared" si="11"/>
        <v>0</v>
      </c>
      <c r="O26" s="569">
        <f t="shared" si="11"/>
        <v>0</v>
      </c>
      <c r="P26" s="565">
        <v>0</v>
      </c>
      <c r="Q26" s="565">
        <v>0</v>
      </c>
      <c r="R26" s="565">
        <v>0</v>
      </c>
      <c r="S26" s="565">
        <v>0</v>
      </c>
      <c r="T26" s="565">
        <v>0</v>
      </c>
    </row>
    <row r="27" spans="1:20" ht="26.25" x14ac:dyDescent="0.4">
      <c r="A27" s="11" t="s">
        <v>220</v>
      </c>
      <c r="B27" s="50" t="s">
        <v>33</v>
      </c>
      <c r="C27" s="8"/>
      <c r="D27" s="8"/>
      <c r="E27" s="8"/>
      <c r="F27" s="8"/>
      <c r="G27" s="8"/>
      <c r="H27" s="8"/>
      <c r="I27" s="60">
        <v>5814.27</v>
      </c>
      <c r="J27" s="561"/>
      <c r="K27" s="561"/>
      <c r="L27" s="561"/>
      <c r="M27" s="561"/>
      <c r="N27" s="561"/>
      <c r="O27" s="561"/>
      <c r="P27" s="26"/>
      <c r="Q27" s="26"/>
      <c r="R27" s="26"/>
      <c r="S27" s="26"/>
      <c r="T27" s="26"/>
    </row>
    <row r="28" spans="1:20" ht="52.5" x14ac:dyDescent="0.4">
      <c r="A28" s="11" t="s">
        <v>221</v>
      </c>
      <c r="B28" s="50" t="s">
        <v>33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60">
        <v>533.54999999999995</v>
      </c>
      <c r="J28" s="569">
        <f t="shared" ref="J28:O28" si="12">C28*$I$28</f>
        <v>0</v>
      </c>
      <c r="K28" s="569">
        <f t="shared" si="12"/>
        <v>0</v>
      </c>
      <c r="L28" s="569">
        <f t="shared" si="12"/>
        <v>0</v>
      </c>
      <c r="M28" s="569">
        <f t="shared" si="12"/>
        <v>0</v>
      </c>
      <c r="N28" s="569">
        <f t="shared" si="12"/>
        <v>0</v>
      </c>
      <c r="O28" s="569">
        <f t="shared" si="12"/>
        <v>0</v>
      </c>
      <c r="P28" s="565">
        <v>0</v>
      </c>
      <c r="Q28" s="565">
        <v>0</v>
      </c>
      <c r="R28" s="26">
        <v>0</v>
      </c>
      <c r="S28" s="26">
        <v>0</v>
      </c>
      <c r="T28" s="26">
        <v>0</v>
      </c>
    </row>
    <row r="29" spans="1:20" ht="26.25" x14ac:dyDescent="0.4">
      <c r="A29" s="11" t="s">
        <v>222</v>
      </c>
      <c r="B29" s="50" t="s">
        <v>36</v>
      </c>
      <c r="C29" s="8"/>
      <c r="D29" s="8"/>
      <c r="E29" s="8"/>
      <c r="F29" s="8"/>
      <c r="G29" s="8"/>
      <c r="H29" s="8"/>
      <c r="I29" s="60">
        <v>9.08</v>
      </c>
      <c r="J29" s="569"/>
      <c r="K29" s="569"/>
      <c r="L29" s="569"/>
      <c r="M29" s="569"/>
      <c r="N29" s="569"/>
      <c r="O29" s="569"/>
      <c r="P29" s="26"/>
      <c r="Q29" s="26"/>
      <c r="R29" s="26"/>
      <c r="S29" s="26"/>
      <c r="T29" s="26"/>
    </row>
    <row r="30" spans="1:20" ht="52.5" x14ac:dyDescent="0.4">
      <c r="A30" s="11" t="s">
        <v>223</v>
      </c>
      <c r="B30" s="50" t="s">
        <v>236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60">
        <v>3.2</v>
      </c>
      <c r="J30" s="569"/>
      <c r="K30" s="569">
        <f>D30*$I$30</f>
        <v>0</v>
      </c>
      <c r="L30" s="569">
        <f>E30*$I$30</f>
        <v>0</v>
      </c>
      <c r="M30" s="569">
        <f>F30*$I$30</f>
        <v>0</v>
      </c>
      <c r="N30" s="569">
        <f>G30*$I$30</f>
        <v>0</v>
      </c>
      <c r="O30" s="569">
        <f>H30*$I$30</f>
        <v>0</v>
      </c>
      <c r="P30" s="26">
        <v>0</v>
      </c>
      <c r="Q30" s="26">
        <v>0</v>
      </c>
      <c r="R30" s="565">
        <v>0</v>
      </c>
      <c r="S30" s="26">
        <v>0</v>
      </c>
      <c r="T30" s="26">
        <v>0</v>
      </c>
    </row>
    <row r="31" spans="1:20" ht="26.25" x14ac:dyDescent="0.4">
      <c r="A31" s="7" t="s">
        <v>224</v>
      </c>
      <c r="B31" s="110"/>
      <c r="C31" s="13"/>
      <c r="D31" s="13"/>
      <c r="E31" s="13"/>
      <c r="F31" s="13"/>
      <c r="G31" s="13"/>
      <c r="H31" s="13"/>
      <c r="I31" s="110"/>
      <c r="J31" s="569">
        <f t="shared" ref="J31:O31" si="13">J32+J33</f>
        <v>0</v>
      </c>
      <c r="K31" s="569">
        <f t="shared" si="13"/>
        <v>0</v>
      </c>
      <c r="L31" s="569">
        <f t="shared" si="13"/>
        <v>0</v>
      </c>
      <c r="M31" s="569">
        <f t="shared" si="13"/>
        <v>0</v>
      </c>
      <c r="N31" s="569">
        <f t="shared" si="13"/>
        <v>0</v>
      </c>
      <c r="O31" s="569">
        <f t="shared" si="13"/>
        <v>0</v>
      </c>
      <c r="P31" s="565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26.25" x14ac:dyDescent="0.4">
      <c r="A32" s="11" t="s">
        <v>225</v>
      </c>
      <c r="B32" s="403" t="s">
        <v>237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404">
        <v>822.55</v>
      </c>
      <c r="J32" s="569">
        <f t="shared" ref="J32:O32" si="14">C32*$I$32</f>
        <v>0</v>
      </c>
      <c r="K32" s="569">
        <f t="shared" si="14"/>
        <v>0</v>
      </c>
      <c r="L32" s="569">
        <f t="shared" si="14"/>
        <v>0</v>
      </c>
      <c r="M32" s="569">
        <f t="shared" si="14"/>
        <v>0</v>
      </c>
      <c r="N32" s="569">
        <f t="shared" si="14"/>
        <v>0</v>
      </c>
      <c r="O32" s="569">
        <f t="shared" si="14"/>
        <v>0</v>
      </c>
      <c r="P32" s="565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26.25" x14ac:dyDescent="0.4">
      <c r="A33" s="11" t="s">
        <v>344</v>
      </c>
      <c r="B33" s="403" t="s">
        <v>237</v>
      </c>
      <c r="C33" s="409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405">
        <v>272.37</v>
      </c>
      <c r="J33" s="569">
        <f t="shared" ref="J33:O33" si="15">C33*$I$33</f>
        <v>0</v>
      </c>
      <c r="K33" s="569">
        <f t="shared" si="15"/>
        <v>0</v>
      </c>
      <c r="L33" s="569">
        <f t="shared" si="15"/>
        <v>0</v>
      </c>
      <c r="M33" s="569">
        <f t="shared" si="15"/>
        <v>0</v>
      </c>
      <c r="N33" s="569">
        <f t="shared" si="15"/>
        <v>0</v>
      </c>
      <c r="O33" s="569">
        <f t="shared" si="15"/>
        <v>0</v>
      </c>
      <c r="P33" s="565">
        <v>0</v>
      </c>
      <c r="Q33" s="26">
        <v>0</v>
      </c>
      <c r="R33" s="26">
        <v>0</v>
      </c>
      <c r="S33" s="26">
        <v>0</v>
      </c>
      <c r="T33" s="26">
        <v>0</v>
      </c>
    </row>
    <row r="34" spans="1:20" ht="51.75" x14ac:dyDescent="0.4">
      <c r="A34" s="7" t="s">
        <v>226</v>
      </c>
      <c r="B34" s="110"/>
      <c r="C34" s="8"/>
      <c r="D34" s="8"/>
      <c r="E34" s="8"/>
      <c r="F34" s="8"/>
      <c r="G34" s="8"/>
      <c r="H34" s="8"/>
      <c r="I34" s="110"/>
      <c r="J34" s="571">
        <f>J35+J37+J39</f>
        <v>0</v>
      </c>
      <c r="K34" s="571">
        <f t="shared" ref="K34:N34" si="16">K35+K37+K39</f>
        <v>0</v>
      </c>
      <c r="L34" s="571">
        <f t="shared" si="16"/>
        <v>0</v>
      </c>
      <c r="M34" s="571">
        <f t="shared" si="16"/>
        <v>0</v>
      </c>
      <c r="N34" s="571">
        <f t="shared" si="16"/>
        <v>0</v>
      </c>
      <c r="O34" s="571">
        <v>0</v>
      </c>
      <c r="P34" s="567">
        <v>0</v>
      </c>
      <c r="Q34" s="567">
        <v>0</v>
      </c>
      <c r="R34" s="567">
        <v>0</v>
      </c>
      <c r="S34" s="567">
        <v>0</v>
      </c>
      <c r="T34" s="567">
        <v>0</v>
      </c>
    </row>
    <row r="35" spans="1:20" ht="78.75" x14ac:dyDescent="0.4">
      <c r="A35" s="35" t="s">
        <v>448</v>
      </c>
      <c r="B35" s="107" t="s">
        <v>239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9">
        <v>9918.7800000000007</v>
      </c>
      <c r="J35" s="571">
        <f>C35*$I$35</f>
        <v>0</v>
      </c>
      <c r="K35" s="571">
        <f t="shared" ref="K35:O35" si="17">D35*$I$35</f>
        <v>0</v>
      </c>
      <c r="L35" s="571">
        <f t="shared" si="17"/>
        <v>0</v>
      </c>
      <c r="M35" s="571">
        <f t="shared" si="17"/>
        <v>0</v>
      </c>
      <c r="N35" s="571">
        <f t="shared" si="17"/>
        <v>0</v>
      </c>
      <c r="O35" s="571">
        <f t="shared" si="17"/>
        <v>0</v>
      </c>
      <c r="P35" s="567">
        <v>0</v>
      </c>
      <c r="Q35" s="567">
        <v>0</v>
      </c>
      <c r="R35" s="567">
        <v>0</v>
      </c>
      <c r="S35" s="567">
        <v>0</v>
      </c>
      <c r="T35" s="567">
        <v>0</v>
      </c>
    </row>
    <row r="36" spans="1:20" ht="26.25" x14ac:dyDescent="0.4">
      <c r="A36" s="11" t="s">
        <v>227</v>
      </c>
      <c r="B36" s="107" t="s">
        <v>238</v>
      </c>
      <c r="C36" s="108"/>
      <c r="D36" s="108"/>
      <c r="E36" s="108"/>
      <c r="F36" s="108"/>
      <c r="G36" s="108"/>
      <c r="H36" s="108"/>
      <c r="I36" s="109">
        <v>50.93</v>
      </c>
      <c r="J36" s="566"/>
      <c r="K36" s="566"/>
      <c r="L36" s="566"/>
      <c r="M36" s="566"/>
      <c r="N36" s="566"/>
      <c r="O36" s="566"/>
      <c r="P36" s="565"/>
      <c r="Q36" s="567"/>
      <c r="R36" s="567"/>
      <c r="S36" s="567"/>
      <c r="T36" s="567"/>
    </row>
    <row r="37" spans="1:20" ht="24.75" customHeight="1" x14ac:dyDescent="0.4">
      <c r="A37" s="35" t="s">
        <v>228</v>
      </c>
      <c r="B37" s="107" t="s">
        <v>239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9">
        <v>2504.7399999999998</v>
      </c>
      <c r="J37" s="571">
        <f t="shared" ref="J37:O37" si="18">C37*$I$37</f>
        <v>0</v>
      </c>
      <c r="K37" s="571">
        <f t="shared" si="18"/>
        <v>0</v>
      </c>
      <c r="L37" s="571">
        <f t="shared" si="18"/>
        <v>0</v>
      </c>
      <c r="M37" s="571">
        <f t="shared" si="18"/>
        <v>0</v>
      </c>
      <c r="N37" s="571">
        <f t="shared" si="18"/>
        <v>0</v>
      </c>
      <c r="O37" s="571">
        <f t="shared" si="18"/>
        <v>0</v>
      </c>
      <c r="P37" s="565">
        <v>0</v>
      </c>
      <c r="Q37" s="567">
        <v>0</v>
      </c>
      <c r="R37" s="567">
        <v>0</v>
      </c>
      <c r="S37" s="567">
        <v>0</v>
      </c>
      <c r="T37" s="567">
        <v>0</v>
      </c>
    </row>
    <row r="38" spans="1:20" ht="26.25" x14ac:dyDescent="0.4">
      <c r="A38" s="11" t="s">
        <v>229</v>
      </c>
      <c r="B38" s="107" t="s">
        <v>239</v>
      </c>
      <c r="C38" s="108"/>
      <c r="D38" s="108"/>
      <c r="E38" s="108"/>
      <c r="F38" s="108"/>
      <c r="G38" s="108"/>
      <c r="H38" s="108"/>
      <c r="I38" s="109">
        <v>5510.1</v>
      </c>
      <c r="J38" s="566"/>
      <c r="K38" s="566"/>
      <c r="L38" s="566"/>
      <c r="M38" s="566"/>
      <c r="N38" s="566"/>
      <c r="O38" s="566"/>
      <c r="P38" s="565"/>
      <c r="Q38" s="567"/>
      <c r="R38" s="567"/>
      <c r="S38" s="567"/>
      <c r="T38" s="567"/>
    </row>
    <row r="39" spans="1:20" ht="52.5" x14ac:dyDescent="0.4">
      <c r="A39" s="406" t="s">
        <v>230</v>
      </c>
      <c r="B39" s="107" t="s">
        <v>34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9">
        <v>1.58</v>
      </c>
      <c r="J39" s="571">
        <f>C39*$I$39</f>
        <v>0</v>
      </c>
      <c r="K39" s="571">
        <f t="shared" ref="K39:N39" si="19">D39*$I$39</f>
        <v>0</v>
      </c>
      <c r="L39" s="571">
        <f t="shared" si="19"/>
        <v>0</v>
      </c>
      <c r="M39" s="571">
        <f t="shared" si="19"/>
        <v>0</v>
      </c>
      <c r="N39" s="571">
        <f t="shared" si="19"/>
        <v>0</v>
      </c>
      <c r="O39" s="571">
        <v>0</v>
      </c>
      <c r="P39" s="565">
        <v>0</v>
      </c>
      <c r="Q39" s="567">
        <v>0</v>
      </c>
      <c r="R39" s="567">
        <v>0</v>
      </c>
      <c r="S39" s="567">
        <v>0</v>
      </c>
      <c r="T39" s="567">
        <v>0</v>
      </c>
    </row>
    <row r="40" spans="1:20" ht="52.5" x14ac:dyDescent="0.4">
      <c r="A40" s="11" t="s">
        <v>231</v>
      </c>
      <c r="B40" s="107" t="s">
        <v>239</v>
      </c>
      <c r="C40" s="108"/>
      <c r="D40" s="108"/>
      <c r="E40" s="108"/>
      <c r="F40" s="108"/>
      <c r="G40" s="108"/>
      <c r="H40" s="108"/>
      <c r="I40" s="109">
        <v>3450</v>
      </c>
      <c r="J40" s="566"/>
      <c r="K40" s="566"/>
      <c r="L40" s="566"/>
      <c r="M40" s="566"/>
      <c r="N40" s="566"/>
      <c r="O40" s="566"/>
      <c r="P40" s="565"/>
      <c r="Q40" s="565"/>
      <c r="R40" s="565"/>
      <c r="S40" s="565"/>
      <c r="T40" s="565"/>
    </row>
    <row r="41" spans="1:20" ht="52.5" x14ac:dyDescent="0.4">
      <c r="A41" s="11" t="s">
        <v>232</v>
      </c>
      <c r="B41" s="107" t="s">
        <v>239</v>
      </c>
      <c r="C41" s="108"/>
      <c r="D41" s="108"/>
      <c r="E41" s="108"/>
      <c r="F41" s="108"/>
      <c r="G41" s="108"/>
      <c r="H41" s="108"/>
      <c r="I41" s="109">
        <v>875</v>
      </c>
      <c r="J41" s="566"/>
      <c r="K41" s="566"/>
      <c r="L41" s="566"/>
      <c r="M41" s="566"/>
      <c r="N41" s="566"/>
      <c r="O41" s="566"/>
      <c r="P41" s="565"/>
      <c r="Q41" s="565"/>
      <c r="R41" s="565"/>
      <c r="S41" s="565"/>
      <c r="T41" s="565"/>
    </row>
    <row r="42" spans="1:20" ht="51.75" x14ac:dyDescent="0.4">
      <c r="A42" s="7" t="s">
        <v>233</v>
      </c>
      <c r="B42" s="110"/>
      <c r="C42" s="108"/>
      <c r="D42" s="108"/>
      <c r="E42" s="108"/>
      <c r="F42" s="108"/>
      <c r="G42" s="108"/>
      <c r="H42" s="108"/>
      <c r="I42" s="110"/>
      <c r="J42" s="566"/>
      <c r="K42" s="566"/>
      <c r="L42" s="566"/>
      <c r="M42" s="566"/>
      <c r="N42" s="566"/>
      <c r="O42" s="566"/>
      <c r="P42" s="565"/>
      <c r="Q42" s="565"/>
      <c r="R42" s="565"/>
      <c r="S42" s="565"/>
      <c r="T42" s="565"/>
    </row>
    <row r="43" spans="1:20" ht="26.25" x14ac:dyDescent="0.4">
      <c r="A43" s="11" t="s">
        <v>234</v>
      </c>
      <c r="B43" s="107" t="s">
        <v>34</v>
      </c>
      <c r="C43" s="108"/>
      <c r="D43" s="108"/>
      <c r="E43" s="108"/>
      <c r="F43" s="108"/>
      <c r="G43" s="108"/>
      <c r="H43" s="108"/>
      <c r="I43" s="109">
        <v>92.03</v>
      </c>
      <c r="J43" s="566"/>
      <c r="K43" s="566"/>
      <c r="L43" s="566"/>
      <c r="M43" s="566"/>
      <c r="N43" s="566"/>
      <c r="O43" s="566"/>
      <c r="P43" s="565"/>
      <c r="Q43" s="565"/>
      <c r="R43" s="565"/>
      <c r="S43" s="565"/>
      <c r="T43" s="565"/>
    </row>
    <row r="44" spans="1:20" ht="27.75" x14ac:dyDescent="0.4">
      <c r="A44" s="29" t="s">
        <v>35</v>
      </c>
      <c r="B44" s="53" t="s">
        <v>51</v>
      </c>
      <c r="C44" s="15" t="s">
        <v>51</v>
      </c>
      <c r="D44" s="15" t="s">
        <v>51</v>
      </c>
      <c r="E44" s="15" t="s">
        <v>51</v>
      </c>
      <c r="F44" s="15"/>
      <c r="G44" s="15" t="s">
        <v>51</v>
      </c>
      <c r="H44" s="15"/>
      <c r="I44" s="62" t="s">
        <v>51</v>
      </c>
      <c r="J44" s="250">
        <f t="shared" ref="J44:O44" si="20">J15+J22+J25+J31+J34</f>
        <v>0</v>
      </c>
      <c r="K44" s="250">
        <f t="shared" si="20"/>
        <v>0</v>
      </c>
      <c r="L44" s="250">
        <f t="shared" si="20"/>
        <v>0</v>
      </c>
      <c r="M44" s="250">
        <f t="shared" si="20"/>
        <v>0</v>
      </c>
      <c r="N44" s="250">
        <f t="shared" si="20"/>
        <v>0</v>
      </c>
      <c r="O44" s="250">
        <f t="shared" si="20"/>
        <v>0</v>
      </c>
      <c r="P44" s="564">
        <v>0</v>
      </c>
      <c r="Q44" s="565">
        <v>0</v>
      </c>
      <c r="R44" s="565">
        <v>0</v>
      </c>
      <c r="S44" s="565">
        <v>0</v>
      </c>
      <c r="T44" s="565">
        <v>0</v>
      </c>
    </row>
    <row r="45" spans="1:20" ht="27" customHeight="1" x14ac:dyDescent="0.2">
      <c r="A45" s="651" t="s">
        <v>240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3"/>
    </row>
    <row r="46" spans="1:20" ht="78.75" customHeight="1" x14ac:dyDescent="0.4">
      <c r="A46" s="161" t="s">
        <v>345</v>
      </c>
      <c r="B46" s="12" t="s">
        <v>49</v>
      </c>
      <c r="C46" s="108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9">
        <v>174.19</v>
      </c>
      <c r="J46" s="569">
        <f t="shared" ref="J46:O46" si="21">C46*$I$46</f>
        <v>0</v>
      </c>
      <c r="K46" s="569">
        <f t="shared" si="21"/>
        <v>0</v>
      </c>
      <c r="L46" s="569">
        <f t="shared" si="21"/>
        <v>0</v>
      </c>
      <c r="M46" s="569">
        <f t="shared" si="21"/>
        <v>0</v>
      </c>
      <c r="N46" s="569">
        <f t="shared" si="21"/>
        <v>0</v>
      </c>
      <c r="O46" s="569">
        <f t="shared" si="21"/>
        <v>0</v>
      </c>
      <c r="P46" s="565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85.5" customHeight="1" x14ac:dyDescent="0.4">
      <c r="A47" s="11" t="s">
        <v>243</v>
      </c>
      <c r="B47" s="12" t="s">
        <v>49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60">
        <v>282.60000000000002</v>
      </c>
      <c r="J47" s="569">
        <f t="shared" ref="J47:O47" si="22">C47*$I$47</f>
        <v>0</v>
      </c>
      <c r="K47" s="569">
        <f t="shared" si="22"/>
        <v>0</v>
      </c>
      <c r="L47" s="569">
        <f t="shared" si="22"/>
        <v>0</v>
      </c>
      <c r="M47" s="569">
        <f t="shared" si="22"/>
        <v>0</v>
      </c>
      <c r="N47" s="569">
        <f t="shared" si="22"/>
        <v>0</v>
      </c>
      <c r="O47" s="569">
        <f t="shared" si="22"/>
        <v>0</v>
      </c>
      <c r="P47" s="565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57.75" customHeight="1" x14ac:dyDescent="0.4">
      <c r="A48" s="18" t="s">
        <v>244</v>
      </c>
      <c r="B48" s="12" t="s">
        <v>245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60">
        <v>945.2</v>
      </c>
      <c r="J48" s="569">
        <f t="shared" ref="J48:O48" si="23">C48*$I$48</f>
        <v>0</v>
      </c>
      <c r="K48" s="569">
        <f t="shared" si="23"/>
        <v>0</v>
      </c>
      <c r="L48" s="569">
        <f t="shared" si="23"/>
        <v>0</v>
      </c>
      <c r="M48" s="569">
        <f t="shared" si="23"/>
        <v>0</v>
      </c>
      <c r="N48" s="569">
        <f t="shared" si="23"/>
        <v>0</v>
      </c>
      <c r="O48" s="569">
        <f t="shared" si="23"/>
        <v>0</v>
      </c>
      <c r="P48" s="565">
        <v>0</v>
      </c>
      <c r="Q48" s="26">
        <v>0</v>
      </c>
      <c r="R48" s="26">
        <v>0</v>
      </c>
      <c r="S48" s="26">
        <v>0</v>
      </c>
      <c r="T48" s="26">
        <v>0</v>
      </c>
    </row>
    <row r="49" spans="1:20" ht="26.25" x14ac:dyDescent="0.4">
      <c r="A49" s="111" t="s">
        <v>35</v>
      </c>
      <c r="B49" s="107"/>
      <c r="C49" s="108"/>
      <c r="D49" s="108"/>
      <c r="E49" s="108"/>
      <c r="F49" s="108"/>
      <c r="G49" s="108"/>
      <c r="H49" s="108"/>
      <c r="I49" s="109"/>
      <c r="J49" s="571">
        <f t="shared" ref="J49:O49" si="24">J46+J47+J48</f>
        <v>0</v>
      </c>
      <c r="K49" s="571">
        <f t="shared" si="24"/>
        <v>0</v>
      </c>
      <c r="L49" s="571">
        <f t="shared" si="24"/>
        <v>0</v>
      </c>
      <c r="M49" s="571">
        <f t="shared" si="24"/>
        <v>0</v>
      </c>
      <c r="N49" s="571">
        <f t="shared" si="24"/>
        <v>0</v>
      </c>
      <c r="O49" s="571">
        <f t="shared" si="24"/>
        <v>0</v>
      </c>
      <c r="P49" s="565">
        <v>0</v>
      </c>
      <c r="Q49" s="26">
        <v>0</v>
      </c>
      <c r="R49" s="26">
        <v>0</v>
      </c>
      <c r="S49" s="26">
        <v>0</v>
      </c>
      <c r="T49" s="26">
        <v>0</v>
      </c>
    </row>
    <row r="50" spans="1:20" ht="71.25" customHeight="1" x14ac:dyDescent="0.4">
      <c r="A50" s="30" t="s">
        <v>250</v>
      </c>
      <c r="B50" s="15" t="s">
        <v>51</v>
      </c>
      <c r="C50" s="15" t="s">
        <v>51</v>
      </c>
      <c r="D50" s="15" t="s">
        <v>51</v>
      </c>
      <c r="E50" s="15" t="s">
        <v>51</v>
      </c>
      <c r="F50" s="15"/>
      <c r="G50" s="15" t="s">
        <v>51</v>
      </c>
      <c r="H50" s="15"/>
      <c r="I50" s="124" t="s">
        <v>51</v>
      </c>
      <c r="J50" s="250">
        <f t="shared" ref="J50:O50" si="25">J13+J44+J49</f>
        <v>0</v>
      </c>
      <c r="K50" s="250">
        <f t="shared" si="25"/>
        <v>0</v>
      </c>
      <c r="L50" s="250">
        <f t="shared" si="25"/>
        <v>0</v>
      </c>
      <c r="M50" s="250">
        <f t="shared" si="25"/>
        <v>0</v>
      </c>
      <c r="N50" s="250">
        <f t="shared" si="25"/>
        <v>0</v>
      </c>
      <c r="O50" s="250">
        <f t="shared" si="25"/>
        <v>0</v>
      </c>
      <c r="P50" s="565">
        <v>0</v>
      </c>
      <c r="Q50" s="565">
        <v>0</v>
      </c>
      <c r="R50" s="565">
        <v>0</v>
      </c>
      <c r="S50" s="565">
        <v>0</v>
      </c>
      <c r="T50" s="565">
        <v>0</v>
      </c>
    </row>
    <row r="51" spans="1:20" ht="27" customHeight="1" x14ac:dyDescent="0.2">
      <c r="A51" s="657" t="s">
        <v>158</v>
      </c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</row>
    <row r="52" spans="1:20" ht="52.5" customHeight="1" x14ac:dyDescent="0.4">
      <c r="A52" s="18" t="s">
        <v>246</v>
      </c>
      <c r="B52" s="18" t="s">
        <v>249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60">
        <v>1340.39</v>
      </c>
      <c r="J52" s="569">
        <f t="shared" ref="J52:O52" si="26">C52*$I$52</f>
        <v>0</v>
      </c>
      <c r="K52" s="569">
        <f t="shared" si="26"/>
        <v>0</v>
      </c>
      <c r="L52" s="569">
        <f t="shared" si="26"/>
        <v>0</v>
      </c>
      <c r="M52" s="569">
        <f t="shared" si="26"/>
        <v>0</v>
      </c>
      <c r="N52" s="569">
        <f t="shared" si="26"/>
        <v>0</v>
      </c>
      <c r="O52" s="569">
        <f t="shared" si="26"/>
        <v>0</v>
      </c>
      <c r="P52" s="565">
        <v>0</v>
      </c>
      <c r="Q52" s="565">
        <v>0</v>
      </c>
      <c r="R52" s="565">
        <v>0</v>
      </c>
      <c r="S52" s="565">
        <v>0</v>
      </c>
      <c r="T52" s="565">
        <v>0</v>
      </c>
    </row>
    <row r="53" spans="1:20" ht="63.75" customHeight="1" x14ac:dyDescent="0.4">
      <c r="A53" s="18" t="s">
        <v>247</v>
      </c>
      <c r="B53" s="18" t="s">
        <v>249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925.47</v>
      </c>
      <c r="J53" s="569">
        <f t="shared" ref="J53:O53" si="27">C53*$I$53</f>
        <v>0</v>
      </c>
      <c r="K53" s="569">
        <f t="shared" si="27"/>
        <v>0</v>
      </c>
      <c r="L53" s="569">
        <f t="shared" si="27"/>
        <v>0</v>
      </c>
      <c r="M53" s="569">
        <f t="shared" si="27"/>
        <v>0</v>
      </c>
      <c r="N53" s="569">
        <f t="shared" si="27"/>
        <v>0</v>
      </c>
      <c r="O53" s="569">
        <f t="shared" si="27"/>
        <v>0</v>
      </c>
      <c r="P53" s="565">
        <v>0</v>
      </c>
      <c r="Q53" s="565">
        <v>0</v>
      </c>
      <c r="R53" s="565">
        <v>0</v>
      </c>
      <c r="S53" s="565">
        <v>0</v>
      </c>
      <c r="T53" s="565">
        <v>0</v>
      </c>
    </row>
    <row r="54" spans="1:20" ht="57.75" customHeight="1" x14ac:dyDescent="0.4">
      <c r="A54" s="18" t="s">
        <v>248</v>
      </c>
      <c r="B54" s="18" t="s">
        <v>249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252.33</v>
      </c>
      <c r="J54" s="569">
        <f t="shared" ref="J54:O54" si="28">C54*$I$54</f>
        <v>0</v>
      </c>
      <c r="K54" s="569">
        <f t="shared" si="28"/>
        <v>0</v>
      </c>
      <c r="L54" s="569">
        <f t="shared" si="28"/>
        <v>0</v>
      </c>
      <c r="M54" s="569">
        <f t="shared" si="28"/>
        <v>0</v>
      </c>
      <c r="N54" s="569">
        <f t="shared" si="28"/>
        <v>0</v>
      </c>
      <c r="O54" s="569">
        <f t="shared" si="28"/>
        <v>0</v>
      </c>
      <c r="P54" s="565">
        <v>0</v>
      </c>
      <c r="Q54" s="565">
        <v>0</v>
      </c>
      <c r="R54" s="565">
        <v>0</v>
      </c>
      <c r="S54" s="565">
        <v>0</v>
      </c>
      <c r="T54" s="565">
        <v>0</v>
      </c>
    </row>
    <row r="55" spans="1:20" ht="27.75" x14ac:dyDescent="0.4">
      <c r="A55" s="29" t="s">
        <v>35</v>
      </c>
      <c r="B55" s="53" t="s">
        <v>51</v>
      </c>
      <c r="C55" s="15" t="s">
        <v>51</v>
      </c>
      <c r="D55" s="15" t="s">
        <v>51</v>
      </c>
      <c r="E55" s="15" t="s">
        <v>51</v>
      </c>
      <c r="F55" s="15"/>
      <c r="G55" s="15" t="s">
        <v>51</v>
      </c>
      <c r="H55" s="15"/>
      <c r="I55" s="62" t="s">
        <v>51</v>
      </c>
      <c r="J55" s="250">
        <f t="shared" ref="J55:O55" si="29">J52+J53+J54</f>
        <v>0</v>
      </c>
      <c r="K55" s="250">
        <f t="shared" si="29"/>
        <v>0</v>
      </c>
      <c r="L55" s="250">
        <f t="shared" si="29"/>
        <v>0</v>
      </c>
      <c r="M55" s="250">
        <f t="shared" si="29"/>
        <v>0</v>
      </c>
      <c r="N55" s="250">
        <f t="shared" si="29"/>
        <v>0</v>
      </c>
      <c r="O55" s="250">
        <f t="shared" si="29"/>
        <v>0</v>
      </c>
      <c r="P55" s="565">
        <v>0</v>
      </c>
      <c r="Q55" s="565">
        <v>0</v>
      </c>
      <c r="R55" s="565">
        <v>0</v>
      </c>
      <c r="S55" s="565">
        <v>0</v>
      </c>
      <c r="T55" s="565">
        <v>0</v>
      </c>
    </row>
    <row r="56" spans="1:20" ht="27" x14ac:dyDescent="0.35">
      <c r="A56" s="659" t="s">
        <v>252</v>
      </c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</row>
    <row r="57" spans="1:20" ht="26.25" x14ac:dyDescent="0.4">
      <c r="A57" s="17" t="s">
        <v>37</v>
      </c>
      <c r="B57" s="49" t="s">
        <v>34</v>
      </c>
      <c r="C57" s="6">
        <f>'Приложение 2'!AN35</f>
        <v>1749.5</v>
      </c>
      <c r="D57" s="6">
        <f>'Приложение 2'!AO35</f>
        <v>2149.8000000000002</v>
      </c>
      <c r="E57" s="6">
        <f>'Приложение 2'!AP35</f>
        <v>2166.5</v>
      </c>
      <c r="F57" s="6">
        <f>'Приложение 2'!AQ35</f>
        <v>2364.8000000000002</v>
      </c>
      <c r="G57" s="6">
        <f>'Приложение 2'!AR35</f>
        <v>2420.5</v>
      </c>
      <c r="H57" s="6">
        <f>'Приложение 2'!AS35</f>
        <v>2510.6999999999998</v>
      </c>
      <c r="I57" s="59">
        <v>109.5</v>
      </c>
      <c r="J57" s="569">
        <f t="shared" ref="J57:O57" si="30">C57*$I$57</f>
        <v>191570.25</v>
      </c>
      <c r="K57" s="569">
        <f t="shared" si="30"/>
        <v>235403.1</v>
      </c>
      <c r="L57" s="569">
        <f t="shared" si="30"/>
        <v>237231.75</v>
      </c>
      <c r="M57" s="569">
        <f t="shared" si="30"/>
        <v>258945.6</v>
      </c>
      <c r="N57" s="569">
        <f t="shared" si="30"/>
        <v>265044.75</v>
      </c>
      <c r="O57" s="569">
        <f t="shared" si="30"/>
        <v>274921.64999999997</v>
      </c>
      <c r="P57" s="565">
        <f>K57/J57*100</f>
        <v>122.8808230923121</v>
      </c>
      <c r="Q57" s="565">
        <f t="shared" ref="Q57:T57" si="31">L57/K57*100</f>
        <v>100.77681644804169</v>
      </c>
      <c r="R57" s="565">
        <f t="shared" si="31"/>
        <v>109.15301177013616</v>
      </c>
      <c r="S57" s="565">
        <f t="shared" si="31"/>
        <v>102.35537889039242</v>
      </c>
      <c r="T57" s="565">
        <f t="shared" si="31"/>
        <v>103.72650278868001</v>
      </c>
    </row>
    <row r="58" spans="1:20" ht="26.25" x14ac:dyDescent="0.4">
      <c r="A58" s="36" t="s">
        <v>38</v>
      </c>
      <c r="B58" s="50" t="s">
        <v>34</v>
      </c>
      <c r="C58" s="8"/>
      <c r="D58" s="8"/>
      <c r="E58" s="8"/>
      <c r="F58" s="8"/>
      <c r="G58" s="8"/>
      <c r="H58" s="8"/>
      <c r="I58" s="60" t="s">
        <v>50</v>
      </c>
      <c r="J58" s="569"/>
      <c r="K58" s="570"/>
      <c r="L58" s="570"/>
      <c r="M58" s="570"/>
      <c r="N58" s="570"/>
      <c r="O58" s="570"/>
      <c r="P58" s="568"/>
      <c r="Q58" s="568"/>
      <c r="R58" s="568"/>
      <c r="S58" s="568"/>
      <c r="T58" s="568"/>
    </row>
    <row r="59" spans="1:20" ht="26.25" x14ac:dyDescent="0.4">
      <c r="A59" s="18" t="s">
        <v>39</v>
      </c>
      <c r="B59" s="50" t="s">
        <v>34</v>
      </c>
      <c r="C59" s="8">
        <f>'Приложение 2'!AN37</f>
        <v>31.3</v>
      </c>
      <c r="D59" s="8">
        <f>'Приложение 2'!AO37</f>
        <v>17.100000000000001</v>
      </c>
      <c r="E59" s="8">
        <f>'Приложение 2'!AP37</f>
        <v>18.7</v>
      </c>
      <c r="F59" s="8">
        <f>'Приложение 2'!AQ37</f>
        <v>20.9</v>
      </c>
      <c r="G59" s="8">
        <f>'Приложение 2'!AR37</f>
        <v>24.3</v>
      </c>
      <c r="H59" s="8">
        <f>'Приложение 2'!AS37</f>
        <v>27</v>
      </c>
      <c r="I59" s="60">
        <v>1500</v>
      </c>
      <c r="J59" s="569">
        <f t="shared" ref="J59:O59" si="32">C59*$I$59</f>
        <v>46950</v>
      </c>
      <c r="K59" s="569">
        <f t="shared" si="32"/>
        <v>25650.000000000004</v>
      </c>
      <c r="L59" s="569">
        <f t="shared" si="32"/>
        <v>28050</v>
      </c>
      <c r="M59" s="569">
        <f t="shared" si="32"/>
        <v>31349.999999999996</v>
      </c>
      <c r="N59" s="569">
        <f t="shared" si="32"/>
        <v>36450</v>
      </c>
      <c r="O59" s="569">
        <f t="shared" si="32"/>
        <v>40500</v>
      </c>
      <c r="P59" s="565">
        <f>K59/J59*100</f>
        <v>54.63258785942493</v>
      </c>
      <c r="Q59" s="565">
        <f t="shared" ref="Q59:T61" si="33">L59/K59*100</f>
        <v>109.35672514619881</v>
      </c>
      <c r="R59" s="565">
        <f t="shared" si="33"/>
        <v>111.76470588235293</v>
      </c>
      <c r="S59" s="565">
        <f t="shared" si="33"/>
        <v>116.26794258373208</v>
      </c>
      <c r="T59" s="565">
        <f t="shared" si="33"/>
        <v>111.11111111111111</v>
      </c>
    </row>
    <row r="60" spans="1:20" ht="26.25" x14ac:dyDescent="0.4">
      <c r="A60" s="18" t="s">
        <v>40</v>
      </c>
      <c r="B60" s="50" t="s">
        <v>34</v>
      </c>
      <c r="C60" s="8">
        <f>'Приложение 2'!AN36</f>
        <v>446.7</v>
      </c>
      <c r="D60" s="8">
        <f>'Приложение 2'!AO36</f>
        <v>151.69999999999999</v>
      </c>
      <c r="E60" s="8">
        <f>'Приложение 2'!AP36</f>
        <v>122.5</v>
      </c>
      <c r="F60" s="8">
        <f>'Приложение 2'!AQ36</f>
        <v>93.8</v>
      </c>
      <c r="G60" s="8">
        <f>'Приложение 2'!AR36</f>
        <v>47.5</v>
      </c>
      <c r="H60" s="8">
        <f>'Приложение 2'!AS36</f>
        <v>0</v>
      </c>
      <c r="I60" s="60">
        <v>296.3</v>
      </c>
      <c r="J60" s="569">
        <f t="shared" ref="J60:O60" si="34">C60*$I$60</f>
        <v>132357.21</v>
      </c>
      <c r="K60" s="569">
        <f t="shared" si="34"/>
        <v>44948.71</v>
      </c>
      <c r="L60" s="569">
        <f t="shared" si="34"/>
        <v>36296.75</v>
      </c>
      <c r="M60" s="569">
        <f t="shared" si="34"/>
        <v>27792.94</v>
      </c>
      <c r="N60" s="569">
        <f t="shared" si="34"/>
        <v>14074.25</v>
      </c>
      <c r="O60" s="569">
        <f t="shared" si="34"/>
        <v>0</v>
      </c>
      <c r="P60" s="565">
        <f>K60/J60*100</f>
        <v>33.960152227445718</v>
      </c>
      <c r="Q60" s="565">
        <f t="shared" si="33"/>
        <v>80.751483190507571</v>
      </c>
      <c r="R60" s="565">
        <f t="shared" si="33"/>
        <v>76.571428571428569</v>
      </c>
      <c r="S60" s="565">
        <f t="shared" si="33"/>
        <v>50.639658848614076</v>
      </c>
      <c r="T60" s="565">
        <f t="shared" si="33"/>
        <v>0</v>
      </c>
    </row>
    <row r="61" spans="1:20" ht="27.75" x14ac:dyDescent="0.4">
      <c r="A61" s="29" t="s">
        <v>35</v>
      </c>
      <c r="B61" s="53" t="s">
        <v>51</v>
      </c>
      <c r="C61" s="15"/>
      <c r="D61" s="15"/>
      <c r="E61" s="15"/>
      <c r="F61" s="15"/>
      <c r="G61" s="15" t="s">
        <v>51</v>
      </c>
      <c r="H61" s="15"/>
      <c r="I61" s="62" t="s">
        <v>51</v>
      </c>
      <c r="J61" s="250">
        <f t="shared" ref="J61:O61" si="35">J57+J59+J60</f>
        <v>370877.45999999996</v>
      </c>
      <c r="K61" s="250">
        <f t="shared" si="35"/>
        <v>306001.81</v>
      </c>
      <c r="L61" s="250">
        <f t="shared" si="35"/>
        <v>301578.5</v>
      </c>
      <c r="M61" s="250">
        <f t="shared" si="35"/>
        <v>318088.53999999998</v>
      </c>
      <c r="N61" s="250">
        <f t="shared" si="35"/>
        <v>315569</v>
      </c>
      <c r="O61" s="250">
        <f t="shared" si="35"/>
        <v>315421.64999999997</v>
      </c>
      <c r="P61" s="565">
        <f>K61/J61*100</f>
        <v>82.507524183324605</v>
      </c>
      <c r="Q61" s="565">
        <f t="shared" si="33"/>
        <v>98.554482406492966</v>
      </c>
      <c r="R61" s="565">
        <f t="shared" si="33"/>
        <v>105.47454145438087</v>
      </c>
      <c r="S61" s="565">
        <f t="shared" si="33"/>
        <v>99.207912363016916</v>
      </c>
      <c r="T61" s="565">
        <f t="shared" si="33"/>
        <v>99.953306566868093</v>
      </c>
    </row>
    <row r="62" spans="1:20" ht="27.75" x14ac:dyDescent="0.4">
      <c r="A62" s="31"/>
      <c r="B62" s="54"/>
      <c r="C62" s="23"/>
      <c r="D62" s="23"/>
      <c r="E62" s="23"/>
      <c r="F62" s="23"/>
      <c r="G62" s="23"/>
      <c r="H62" s="23"/>
      <c r="I62" s="6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26.25" x14ac:dyDescent="0.4">
      <c r="A63" s="655" t="s">
        <v>53</v>
      </c>
      <c r="B63" s="656"/>
      <c r="C63" s="656"/>
      <c r="D63" s="656"/>
      <c r="E63" s="656"/>
      <c r="F63" s="656"/>
      <c r="G63" s="656"/>
      <c r="H63" s="656"/>
      <c r="I63" s="65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26.25" x14ac:dyDescent="0.4">
      <c r="A64" s="32" t="s">
        <v>256</v>
      </c>
      <c r="B64" s="55"/>
      <c r="C64" s="33"/>
      <c r="D64" s="33"/>
      <c r="E64" s="33"/>
      <c r="F64" s="33"/>
      <c r="G64" s="33"/>
      <c r="H64" s="33"/>
      <c r="I64" s="6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19" ht="57.75" customHeight="1" x14ac:dyDescent="0.2">
      <c r="A65" s="654" t="s">
        <v>55</v>
      </c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</row>
    <row r="66" spans="1:19" ht="20.25" x14ac:dyDescent="0.3">
      <c r="A66" s="25"/>
      <c r="B66" s="56"/>
      <c r="C66" s="19"/>
      <c r="D66" s="19"/>
      <c r="E66" s="19"/>
      <c r="F66" s="19"/>
      <c r="G66" s="19"/>
      <c r="H66" s="19"/>
      <c r="I66" s="65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20.25" x14ac:dyDescent="0.3">
      <c r="A67" s="19"/>
      <c r="B67" s="56"/>
      <c r="C67" s="19"/>
      <c r="D67" s="19"/>
      <c r="E67" s="19"/>
      <c r="F67" s="19"/>
      <c r="G67" s="19"/>
      <c r="H67" s="19"/>
      <c r="I67" s="65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0.25" x14ac:dyDescent="0.3">
      <c r="A68" s="19"/>
      <c r="B68" s="56"/>
      <c r="C68" s="19"/>
      <c r="D68" s="19"/>
      <c r="E68" s="19"/>
      <c r="F68" s="19"/>
      <c r="G68" s="19"/>
      <c r="H68" s="19"/>
      <c r="I68" s="65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20.25" x14ac:dyDescent="0.3">
      <c r="A69" s="19"/>
      <c r="B69" s="56"/>
      <c r="C69" s="19"/>
      <c r="D69" s="19"/>
      <c r="E69" s="19"/>
      <c r="F69" s="19"/>
      <c r="G69" s="19"/>
      <c r="H69" s="19"/>
      <c r="I69" s="65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20.25" x14ac:dyDescent="0.3">
      <c r="A70" s="19"/>
      <c r="B70" s="56"/>
      <c r="C70" s="19"/>
      <c r="D70" s="19"/>
      <c r="E70" s="19"/>
      <c r="F70" s="19"/>
      <c r="G70" s="19"/>
      <c r="H70" s="19"/>
      <c r="I70" s="65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20.25" x14ac:dyDescent="0.3">
      <c r="A71" s="19"/>
      <c r="B71" s="56"/>
      <c r="C71" s="19"/>
      <c r="D71" s="19"/>
      <c r="E71" s="19"/>
      <c r="F71" s="19"/>
      <c r="G71" s="19"/>
      <c r="H71" s="19"/>
      <c r="I71" s="65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20.25" x14ac:dyDescent="0.3">
      <c r="A72" s="19"/>
      <c r="B72" s="56"/>
      <c r="C72" s="19"/>
      <c r="D72" s="19"/>
      <c r="E72" s="19"/>
      <c r="F72" s="19"/>
      <c r="G72" s="19"/>
      <c r="H72" s="19"/>
      <c r="I72" s="65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20.25" x14ac:dyDescent="0.3">
      <c r="A73" s="19"/>
      <c r="B73" s="56"/>
      <c r="C73" s="19"/>
      <c r="D73" s="19"/>
      <c r="E73" s="19"/>
      <c r="F73" s="19"/>
      <c r="G73" s="19"/>
      <c r="H73" s="19"/>
      <c r="I73" s="65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x14ac:dyDescent="0.2">
      <c r="A74" s="21"/>
      <c r="B74" s="57"/>
      <c r="C74" s="21"/>
      <c r="D74" s="21"/>
      <c r="E74" s="21"/>
      <c r="F74" s="21"/>
      <c r="G74" s="21"/>
      <c r="H74" s="21"/>
      <c r="I74" s="66"/>
    </row>
    <row r="75" spans="1:19" x14ac:dyDescent="0.2">
      <c r="A75" s="21"/>
      <c r="B75" s="57"/>
      <c r="C75" s="21"/>
      <c r="D75" s="21"/>
      <c r="E75" s="21"/>
      <c r="F75" s="21"/>
      <c r="G75" s="21"/>
      <c r="H75" s="21"/>
      <c r="I75" s="66"/>
    </row>
    <row r="76" spans="1:19" x14ac:dyDescent="0.2">
      <c r="A76" s="21"/>
      <c r="B76" s="57"/>
      <c r="C76" s="21"/>
      <c r="D76" s="21"/>
      <c r="E76" s="21"/>
      <c r="F76" s="21"/>
      <c r="G76" s="21"/>
      <c r="H76" s="21"/>
      <c r="I76" s="66"/>
    </row>
    <row r="77" spans="1:19" x14ac:dyDescent="0.2">
      <c r="A77" s="21"/>
      <c r="B77" s="57"/>
      <c r="C77" s="21"/>
      <c r="D77" s="21"/>
      <c r="E77" s="21"/>
      <c r="F77" s="21"/>
      <c r="G77" s="21"/>
      <c r="H77" s="21"/>
      <c r="I77" s="66"/>
    </row>
    <row r="78" spans="1:19" x14ac:dyDescent="0.2">
      <c r="A78" s="21"/>
      <c r="B78" s="57"/>
      <c r="C78" s="21"/>
      <c r="D78" s="21"/>
      <c r="E78" s="21"/>
      <c r="F78" s="21"/>
      <c r="G78" s="21"/>
      <c r="H78" s="21"/>
      <c r="I78" s="66"/>
    </row>
    <row r="79" spans="1:19" x14ac:dyDescent="0.2">
      <c r="A79" s="21"/>
      <c r="B79" s="57"/>
      <c r="C79" s="21"/>
      <c r="D79" s="21"/>
      <c r="E79" s="21"/>
      <c r="F79" s="21"/>
      <c r="G79" s="21"/>
      <c r="H79" s="21"/>
      <c r="I79" s="66"/>
    </row>
    <row r="80" spans="1:19" x14ac:dyDescent="0.2">
      <c r="A80" s="21"/>
      <c r="B80" s="57"/>
      <c r="C80" s="21"/>
      <c r="D80" s="21"/>
      <c r="E80" s="21"/>
      <c r="F80" s="21"/>
      <c r="G80" s="21"/>
      <c r="H80" s="21"/>
      <c r="I80" s="66"/>
    </row>
  </sheetData>
  <mergeCells count="16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45:T45"/>
    <mergeCell ref="A65:S65"/>
    <mergeCell ref="A63:I63"/>
    <mergeCell ref="A51:T51"/>
    <mergeCell ref="A56:T56"/>
    <mergeCell ref="A14:T14"/>
    <mergeCell ref="A9:T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0" fitToHeight="4" orientation="landscape" r:id="rId1"/>
  <headerFooter alignWithMargins="0"/>
  <rowBreaks count="2" manualBreakCount="2">
    <brk id="13" max="19" man="1"/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50"/>
  </sheetPr>
  <dimension ref="A1:AQ45"/>
  <sheetViews>
    <sheetView topLeftCell="A4" zoomScale="75" zoomScaleNormal="75" zoomScaleSheetLayoutView="75" workbookViewId="0">
      <pane xSplit="1" ySplit="4" topLeftCell="AB20" activePane="bottomRight" state="frozen"/>
      <selection activeCell="A4" sqref="A4"/>
      <selection pane="topRight" activeCell="B4" sqref="B4"/>
      <selection pane="bottomLeft" activeCell="A8" sqref="A8"/>
      <selection pane="bottomRight" activeCell="L34" sqref="L34"/>
    </sheetView>
  </sheetViews>
  <sheetFormatPr defaultRowHeight="12.75" x14ac:dyDescent="0.2"/>
  <cols>
    <col min="1" max="1" width="27.85546875" customWidth="1"/>
    <col min="2" max="2" width="17" customWidth="1"/>
    <col min="3" max="3" width="12.7109375" customWidth="1"/>
    <col min="4" max="4" width="14.28515625" customWidth="1"/>
    <col min="5" max="5" width="13" customWidth="1"/>
    <col min="6" max="6" width="12.140625" customWidth="1"/>
    <col min="7" max="7" width="16" customWidth="1"/>
    <col min="8" max="8" width="10.85546875" bestFit="1" customWidth="1"/>
    <col min="9" max="10" width="10.85546875" customWidth="1"/>
    <col min="11" max="11" width="13.28515625" style="254" customWidth="1"/>
    <col min="12" max="13" width="10.42578125" customWidth="1"/>
    <col min="14" max="14" width="12.140625" bestFit="1" customWidth="1"/>
    <col min="15" max="15" width="20.85546875" customWidth="1"/>
    <col min="16" max="16" width="17.140625" customWidth="1"/>
    <col min="17" max="17" width="12.7109375" customWidth="1"/>
    <col min="18" max="18" width="13" customWidth="1"/>
    <col min="19" max="19" width="14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43"/>
      <c r="B1" s="43"/>
      <c r="C1" s="43"/>
      <c r="D1" s="43"/>
      <c r="E1" s="690"/>
      <c r="F1" s="690"/>
      <c r="G1" s="690"/>
    </row>
    <row r="2" spans="1:43" ht="42.75" customHeight="1" x14ac:dyDescent="0.2">
      <c r="A2" s="691" t="s">
        <v>251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1"/>
      <c r="AM2" s="151"/>
      <c r="AN2" s="151"/>
      <c r="AO2" s="151"/>
      <c r="AP2" s="151"/>
      <c r="AQ2" s="151"/>
    </row>
    <row r="3" spans="1:43" ht="18.75" x14ac:dyDescent="0.3">
      <c r="A3" s="43"/>
      <c r="B3" s="43"/>
      <c r="C3" s="43"/>
      <c r="D3" s="43"/>
      <c r="E3" s="43"/>
      <c r="F3" s="43"/>
      <c r="G3" s="43"/>
      <c r="AK3" s="151"/>
      <c r="AL3" s="150"/>
      <c r="AM3" s="150"/>
      <c r="AN3" s="150"/>
      <c r="AO3" s="150"/>
      <c r="AP3" s="150"/>
      <c r="AQ3" s="150"/>
    </row>
    <row r="4" spans="1:43" ht="58.15" customHeight="1" x14ac:dyDescent="0.2">
      <c r="A4" s="674" t="s">
        <v>102</v>
      </c>
      <c r="B4" s="683" t="s">
        <v>105</v>
      </c>
      <c r="C4" s="684"/>
      <c r="D4" s="684"/>
      <c r="E4" s="684"/>
      <c r="F4" s="684"/>
      <c r="G4" s="685"/>
      <c r="H4" s="683" t="s">
        <v>103</v>
      </c>
      <c r="I4" s="684"/>
      <c r="J4" s="684"/>
      <c r="K4" s="684"/>
      <c r="L4" s="684"/>
      <c r="M4" s="684"/>
      <c r="N4" s="683" t="s">
        <v>104</v>
      </c>
      <c r="O4" s="684"/>
      <c r="P4" s="684"/>
      <c r="Q4" s="684"/>
      <c r="R4" s="684"/>
      <c r="S4" s="685"/>
      <c r="T4" s="683" t="s">
        <v>124</v>
      </c>
      <c r="U4" s="685"/>
      <c r="V4" s="683" t="s">
        <v>150</v>
      </c>
      <c r="W4" s="685"/>
      <c r="X4" s="675" t="s">
        <v>134</v>
      </c>
      <c r="Y4" s="677" t="s">
        <v>135</v>
      </c>
      <c r="Z4" s="679"/>
      <c r="AA4" s="679"/>
      <c r="AB4" s="679"/>
      <c r="AC4" s="679"/>
      <c r="AD4" s="679"/>
      <c r="AE4" s="678"/>
      <c r="AF4" s="674" t="s">
        <v>419</v>
      </c>
      <c r="AG4" s="674"/>
      <c r="AH4" s="674"/>
      <c r="AI4" s="674"/>
      <c r="AJ4" s="674"/>
      <c r="AK4" s="674"/>
      <c r="AL4" s="674" t="s">
        <v>136</v>
      </c>
      <c r="AM4" s="677" t="s">
        <v>135</v>
      </c>
      <c r="AN4" s="679"/>
      <c r="AO4" s="679"/>
      <c r="AP4" s="679"/>
      <c r="AQ4" s="678"/>
    </row>
    <row r="5" spans="1:43" ht="102" customHeight="1" x14ac:dyDescent="0.2">
      <c r="A5" s="674"/>
      <c r="B5" s="686"/>
      <c r="C5" s="687"/>
      <c r="D5" s="687"/>
      <c r="E5" s="687"/>
      <c r="F5" s="687"/>
      <c r="G5" s="688"/>
      <c r="H5" s="686"/>
      <c r="I5" s="687"/>
      <c r="J5" s="687"/>
      <c r="K5" s="687"/>
      <c r="L5" s="687"/>
      <c r="M5" s="687"/>
      <c r="N5" s="686"/>
      <c r="O5" s="687"/>
      <c r="P5" s="687"/>
      <c r="Q5" s="687"/>
      <c r="R5" s="687"/>
      <c r="S5" s="688"/>
      <c r="T5" s="686"/>
      <c r="U5" s="688"/>
      <c r="V5" s="686"/>
      <c r="W5" s="688"/>
      <c r="X5" s="680"/>
      <c r="Y5" s="674" t="s">
        <v>147</v>
      </c>
      <c r="Z5" s="674" t="s">
        <v>146</v>
      </c>
      <c r="AA5" s="674" t="s">
        <v>148</v>
      </c>
      <c r="AB5" s="674" t="s">
        <v>149</v>
      </c>
      <c r="AC5" s="674" t="s">
        <v>19</v>
      </c>
      <c r="AD5" s="674" t="s">
        <v>44</v>
      </c>
      <c r="AE5" s="674" t="s">
        <v>48</v>
      </c>
      <c r="AF5" s="677" t="s">
        <v>108</v>
      </c>
      <c r="AG5" s="678"/>
      <c r="AH5" s="677" t="s">
        <v>109</v>
      </c>
      <c r="AI5" s="678"/>
      <c r="AJ5" s="677" t="s">
        <v>110</v>
      </c>
      <c r="AK5" s="678"/>
      <c r="AL5" s="674"/>
      <c r="AM5" s="674" t="s">
        <v>139</v>
      </c>
      <c r="AN5" s="674" t="s">
        <v>140</v>
      </c>
      <c r="AO5" s="674" t="s">
        <v>141</v>
      </c>
      <c r="AP5" s="674" t="s">
        <v>142</v>
      </c>
      <c r="AQ5" s="674" t="s">
        <v>143</v>
      </c>
    </row>
    <row r="6" spans="1:43" ht="39.75" customHeight="1" x14ac:dyDescent="0.2">
      <c r="A6" s="674"/>
      <c r="B6" s="674" t="s">
        <v>180</v>
      </c>
      <c r="C6" s="674" t="s">
        <v>434</v>
      </c>
      <c r="D6" s="674" t="s">
        <v>439</v>
      </c>
      <c r="E6" s="674" t="s">
        <v>64</v>
      </c>
      <c r="F6" s="674"/>
      <c r="G6" s="674"/>
      <c r="H6" s="674" t="s">
        <v>180</v>
      </c>
      <c r="I6" s="674" t="s">
        <v>434</v>
      </c>
      <c r="J6" s="674" t="s">
        <v>439</v>
      </c>
      <c r="K6" s="674" t="s">
        <v>64</v>
      </c>
      <c r="L6" s="674"/>
      <c r="M6" s="674"/>
      <c r="N6" s="674" t="s">
        <v>180</v>
      </c>
      <c r="O6" s="674" t="s">
        <v>434</v>
      </c>
      <c r="P6" s="674" t="s">
        <v>439</v>
      </c>
      <c r="Q6" s="674" t="s">
        <v>64</v>
      </c>
      <c r="R6" s="674"/>
      <c r="S6" s="674"/>
      <c r="T6" s="675" t="s">
        <v>434</v>
      </c>
      <c r="U6" s="675" t="s">
        <v>439</v>
      </c>
      <c r="V6" s="675" t="s">
        <v>144</v>
      </c>
      <c r="W6" s="675" t="s">
        <v>145</v>
      </c>
      <c r="X6" s="680"/>
      <c r="Y6" s="674"/>
      <c r="Z6" s="674"/>
      <c r="AA6" s="674"/>
      <c r="AB6" s="674"/>
      <c r="AC6" s="674"/>
      <c r="AD6" s="674"/>
      <c r="AE6" s="674"/>
      <c r="AF6" s="675" t="s">
        <v>434</v>
      </c>
      <c r="AG6" s="675" t="s">
        <v>439</v>
      </c>
      <c r="AH6" s="675" t="s">
        <v>434</v>
      </c>
      <c r="AI6" s="675" t="s">
        <v>439</v>
      </c>
      <c r="AJ6" s="675" t="s">
        <v>434</v>
      </c>
      <c r="AK6" s="675" t="s">
        <v>439</v>
      </c>
      <c r="AL6" s="674"/>
      <c r="AM6" s="674"/>
      <c r="AN6" s="674"/>
      <c r="AO6" s="674"/>
      <c r="AP6" s="674"/>
      <c r="AQ6" s="674"/>
    </row>
    <row r="7" spans="1:43" ht="36" customHeight="1" thickBot="1" x14ac:dyDescent="0.25">
      <c r="A7" s="674"/>
      <c r="B7" s="674"/>
      <c r="C7" s="674"/>
      <c r="D7" s="674"/>
      <c r="E7" s="498" t="s">
        <v>440</v>
      </c>
      <c r="F7" s="498" t="s">
        <v>181</v>
      </c>
      <c r="G7" s="498" t="s">
        <v>431</v>
      </c>
      <c r="H7" s="674"/>
      <c r="I7" s="674"/>
      <c r="J7" s="674"/>
      <c r="K7" s="498" t="s">
        <v>440</v>
      </c>
      <c r="L7" s="498">
        <v>2017</v>
      </c>
      <c r="M7" s="498" t="s">
        <v>431</v>
      </c>
      <c r="N7" s="674"/>
      <c r="O7" s="674"/>
      <c r="P7" s="674"/>
      <c r="Q7" s="498" t="s">
        <v>440</v>
      </c>
      <c r="R7" s="498" t="s">
        <v>181</v>
      </c>
      <c r="S7" s="498" t="s">
        <v>431</v>
      </c>
      <c r="T7" s="676"/>
      <c r="U7" s="676"/>
      <c r="V7" s="676"/>
      <c r="W7" s="676"/>
      <c r="X7" s="676"/>
      <c r="Y7" s="674"/>
      <c r="Z7" s="674"/>
      <c r="AA7" s="674"/>
      <c r="AB7" s="674"/>
      <c r="AC7" s="674"/>
      <c r="AD7" s="674"/>
      <c r="AE7" s="674"/>
      <c r="AF7" s="676"/>
      <c r="AG7" s="676"/>
      <c r="AH7" s="676"/>
      <c r="AI7" s="676"/>
      <c r="AJ7" s="676"/>
      <c r="AK7" s="676"/>
      <c r="AL7" s="674"/>
      <c r="AM7" s="674"/>
      <c r="AN7" s="674"/>
      <c r="AO7" s="674"/>
      <c r="AP7" s="674"/>
      <c r="AQ7" s="674"/>
    </row>
    <row r="8" spans="1:43" ht="30" customHeight="1" thickBot="1" x14ac:dyDescent="0.25">
      <c r="A8" s="256" t="s">
        <v>354</v>
      </c>
      <c r="B8" s="261">
        <f t="shared" ref="B8:K8" si="0">SUM(B9,B10,B11,B12,B13)</f>
        <v>0</v>
      </c>
      <c r="C8" s="261">
        <f t="shared" si="0"/>
        <v>0</v>
      </c>
      <c r="D8" s="261">
        <f t="shared" si="0"/>
        <v>0</v>
      </c>
      <c r="E8" s="261">
        <f t="shared" si="0"/>
        <v>0</v>
      </c>
      <c r="F8" s="261">
        <f t="shared" si="0"/>
        <v>0</v>
      </c>
      <c r="G8" s="261">
        <f t="shared" si="0"/>
        <v>0</v>
      </c>
      <c r="H8" s="520">
        <f t="shared" si="0"/>
        <v>0</v>
      </c>
      <c r="I8" s="522">
        <f t="shared" si="0"/>
        <v>0</v>
      </c>
      <c r="J8" s="261">
        <f t="shared" si="0"/>
        <v>0</v>
      </c>
      <c r="K8" s="261">
        <f t="shared" si="0"/>
        <v>0</v>
      </c>
      <c r="L8" s="261">
        <f t="shared" ref="L8:U8" si="1">SUM(L9,L10,L11,L12,L13)</f>
        <v>0</v>
      </c>
      <c r="M8" s="523">
        <f t="shared" si="1"/>
        <v>0</v>
      </c>
      <c r="N8" s="521">
        <f t="shared" si="1"/>
        <v>0</v>
      </c>
      <c r="O8" s="262">
        <f t="shared" si="1"/>
        <v>0</v>
      </c>
      <c r="P8" s="262">
        <f t="shared" si="1"/>
        <v>0</v>
      </c>
      <c r="Q8" s="262">
        <f t="shared" si="1"/>
        <v>0</v>
      </c>
      <c r="R8" s="262">
        <f t="shared" si="1"/>
        <v>0</v>
      </c>
      <c r="S8" s="262">
        <f t="shared" si="1"/>
        <v>0</v>
      </c>
      <c r="T8" s="262">
        <f t="shared" si="1"/>
        <v>0</v>
      </c>
      <c r="U8" s="262">
        <f t="shared" si="1"/>
        <v>0</v>
      </c>
      <c r="V8" s="137"/>
      <c r="W8" s="137"/>
      <c r="X8" s="270">
        <f t="shared" ref="X8:AQ8" si="2">X9+X10+X11+X12+X13</f>
        <v>0</v>
      </c>
      <c r="Y8" s="270">
        <f t="shared" si="2"/>
        <v>0</v>
      </c>
      <c r="Z8" s="270">
        <f t="shared" si="2"/>
        <v>0</v>
      </c>
      <c r="AA8" s="270">
        <f t="shared" si="2"/>
        <v>0</v>
      </c>
      <c r="AB8" s="270">
        <f t="shared" si="2"/>
        <v>0</v>
      </c>
      <c r="AC8" s="270">
        <f t="shared" si="2"/>
        <v>0</v>
      </c>
      <c r="AD8" s="270">
        <f t="shared" si="2"/>
        <v>0</v>
      </c>
      <c r="AE8" s="270">
        <f t="shared" si="2"/>
        <v>0</v>
      </c>
      <c r="AF8" s="270">
        <f t="shared" si="2"/>
        <v>0</v>
      </c>
      <c r="AG8" s="270">
        <f t="shared" si="2"/>
        <v>0</v>
      </c>
      <c r="AH8" s="270">
        <f t="shared" si="2"/>
        <v>0</v>
      </c>
      <c r="AI8" s="270">
        <f t="shared" si="2"/>
        <v>0</v>
      </c>
      <c r="AJ8" s="270">
        <f t="shared" si="2"/>
        <v>0</v>
      </c>
      <c r="AK8" s="270">
        <f t="shared" si="2"/>
        <v>0</v>
      </c>
      <c r="AL8" s="263">
        <f t="shared" si="2"/>
        <v>0</v>
      </c>
      <c r="AM8" s="263">
        <f t="shared" si="2"/>
        <v>0</v>
      </c>
      <c r="AN8" s="263">
        <f t="shared" si="2"/>
        <v>0</v>
      </c>
      <c r="AO8" s="263">
        <f t="shared" si="2"/>
        <v>0</v>
      </c>
      <c r="AP8" s="263">
        <f t="shared" si="2"/>
        <v>0</v>
      </c>
      <c r="AQ8" s="264">
        <f t="shared" si="2"/>
        <v>0</v>
      </c>
    </row>
    <row r="9" spans="1:43" ht="18" customHeight="1" x14ac:dyDescent="0.2">
      <c r="A9" s="257" t="s">
        <v>355</v>
      </c>
      <c r="B9" s="552">
        <v>0</v>
      </c>
      <c r="C9" s="552">
        <v>0</v>
      </c>
      <c r="D9" s="552"/>
      <c r="E9" s="552"/>
      <c r="F9" s="552"/>
      <c r="G9" s="552"/>
      <c r="H9" s="545">
        <v>0</v>
      </c>
      <c r="I9" s="545">
        <v>0</v>
      </c>
      <c r="J9" s="546">
        <f>I9*'Приложение 2'!AI229</f>
        <v>0</v>
      </c>
      <c r="K9" s="546">
        <f>J9*'Приложение 2'!AJ229</f>
        <v>0</v>
      </c>
      <c r="L9" s="546">
        <f>K9*'Приложение 2'!AK229</f>
        <v>0</v>
      </c>
      <c r="M9" s="546">
        <f>L9*'Приложение 2'!AL229</f>
        <v>0</v>
      </c>
      <c r="N9" s="546">
        <v>0</v>
      </c>
      <c r="O9" s="546">
        <v>0</v>
      </c>
      <c r="P9" s="441">
        <v>0</v>
      </c>
      <c r="Q9" s="441">
        <v>0</v>
      </c>
      <c r="R9" s="441">
        <v>0</v>
      </c>
      <c r="S9" s="441">
        <v>0</v>
      </c>
      <c r="T9" s="137">
        <v>0</v>
      </c>
      <c r="U9" s="137">
        <v>0</v>
      </c>
      <c r="V9" s="137"/>
      <c r="W9" s="137"/>
      <c r="X9" s="429"/>
      <c r="Y9" s="429"/>
      <c r="Z9" s="429"/>
      <c r="AA9" s="429"/>
      <c r="AB9" s="429"/>
      <c r="AC9" s="429"/>
      <c r="AD9" s="429"/>
      <c r="AE9" s="429"/>
      <c r="AF9" s="137"/>
      <c r="AG9" s="137"/>
      <c r="AH9" s="137"/>
      <c r="AI9" s="137"/>
      <c r="AJ9" s="137"/>
      <c r="AK9" s="137"/>
      <c r="AL9" s="265"/>
      <c r="AM9" s="265"/>
      <c r="AN9" s="265"/>
      <c r="AO9" s="265"/>
      <c r="AP9" s="265"/>
      <c r="AQ9" s="265"/>
    </row>
    <row r="10" spans="1:43" ht="18" customHeight="1" x14ac:dyDescent="0.2">
      <c r="A10" s="258" t="s">
        <v>356</v>
      </c>
      <c r="B10" s="552">
        <v>0</v>
      </c>
      <c r="C10" s="552">
        <v>0</v>
      </c>
      <c r="D10" s="552">
        <f>C10*1.021</f>
        <v>0</v>
      </c>
      <c r="E10" s="552">
        <f>D10*1.04</f>
        <v>0</v>
      </c>
      <c r="F10" s="552">
        <f>E10*1.033</f>
        <v>0</v>
      </c>
      <c r="G10" s="552">
        <f>F10*1.039</f>
        <v>0</v>
      </c>
      <c r="H10" s="547">
        <v>0</v>
      </c>
      <c r="I10" s="545">
        <v>0</v>
      </c>
      <c r="J10" s="519">
        <v>0</v>
      </c>
      <c r="K10" s="519">
        <f>J10*'Приложение 2'!AJ229</f>
        <v>0</v>
      </c>
      <c r="L10" s="519">
        <f>K10*'Приложение 2'!AK229</f>
        <v>0</v>
      </c>
      <c r="M10" s="519">
        <f>L10*'Приложение 2'!AL229</f>
        <v>0</v>
      </c>
      <c r="N10" s="546">
        <v>0</v>
      </c>
      <c r="O10" s="546">
        <v>0</v>
      </c>
      <c r="P10" s="41">
        <v>0</v>
      </c>
      <c r="Q10" s="41">
        <v>0</v>
      </c>
      <c r="R10" s="41">
        <v>0</v>
      </c>
      <c r="S10" s="41">
        <v>0</v>
      </c>
      <c r="T10" s="137">
        <v>0</v>
      </c>
      <c r="U10" s="137">
        <v>0</v>
      </c>
      <c r="V10" s="137"/>
      <c r="W10" s="137"/>
      <c r="X10" s="430"/>
      <c r="Y10" s="430"/>
      <c r="Z10" s="430"/>
      <c r="AA10" s="430"/>
      <c r="AB10" s="430"/>
      <c r="AC10" s="430"/>
      <c r="AD10" s="430"/>
      <c r="AE10" s="430"/>
      <c r="AF10" s="137"/>
      <c r="AG10" s="137"/>
      <c r="AH10" s="137"/>
      <c r="AI10" s="137"/>
      <c r="AJ10" s="137"/>
      <c r="AK10" s="137"/>
      <c r="AL10" s="266"/>
      <c r="AM10" s="266"/>
      <c r="AN10" s="266"/>
      <c r="AO10" s="266"/>
      <c r="AP10" s="266"/>
      <c r="AQ10" s="266"/>
    </row>
    <row r="11" spans="1:43" ht="18" customHeight="1" x14ac:dyDescent="0.2">
      <c r="A11" s="258" t="s">
        <v>357</v>
      </c>
      <c r="B11" s="552">
        <v>0</v>
      </c>
      <c r="C11" s="552">
        <v>0</v>
      </c>
      <c r="D11" s="552">
        <v>0</v>
      </c>
      <c r="E11" s="552">
        <f>D11*1.04</f>
        <v>0</v>
      </c>
      <c r="F11" s="552">
        <f>E11*1.033</f>
        <v>0</v>
      </c>
      <c r="G11" s="552">
        <f>F11*1.039</f>
        <v>0</v>
      </c>
      <c r="H11" s="547">
        <v>0</v>
      </c>
      <c r="I11" s="545">
        <v>0</v>
      </c>
      <c r="J11" s="519">
        <f>I11*'Приложение 2'!AI229</f>
        <v>0</v>
      </c>
      <c r="K11" s="519">
        <f>J11*'Приложение 2'!AJ229</f>
        <v>0</v>
      </c>
      <c r="L11" s="519">
        <f>K11*'Приложение 2'!AK229</f>
        <v>0</v>
      </c>
      <c r="M11" s="519">
        <f>L11*'Приложение 2'!AL229</f>
        <v>0</v>
      </c>
      <c r="N11" s="546">
        <v>0</v>
      </c>
      <c r="O11" s="546">
        <v>0</v>
      </c>
      <c r="P11" s="41">
        <v>0</v>
      </c>
      <c r="Q11" s="41">
        <v>0</v>
      </c>
      <c r="R11" s="41">
        <v>0</v>
      </c>
      <c r="S11" s="41">
        <v>0</v>
      </c>
      <c r="T11" s="137">
        <v>0</v>
      </c>
      <c r="U11" s="137">
        <v>0</v>
      </c>
      <c r="V11" s="137"/>
      <c r="W11" s="137"/>
      <c r="X11" s="430"/>
      <c r="Y11" s="430"/>
      <c r="Z11" s="430"/>
      <c r="AA11" s="430"/>
      <c r="AB11" s="430"/>
      <c r="AC11" s="430"/>
      <c r="AD11" s="430"/>
      <c r="AE11" s="430"/>
      <c r="AF11" s="137"/>
      <c r="AG11" s="137"/>
      <c r="AH11" s="137"/>
      <c r="AI11" s="137"/>
      <c r="AJ11" s="137"/>
      <c r="AK11" s="137"/>
      <c r="AL11" s="266"/>
      <c r="AM11" s="266"/>
      <c r="AN11" s="266"/>
      <c r="AO11" s="266"/>
      <c r="AP11" s="266"/>
      <c r="AQ11" s="266"/>
    </row>
    <row r="12" spans="1:43" ht="18" customHeight="1" x14ac:dyDescent="0.2">
      <c r="A12" s="258" t="s">
        <v>358</v>
      </c>
      <c r="B12" s="552">
        <v>0</v>
      </c>
      <c r="C12" s="552">
        <v>0</v>
      </c>
      <c r="D12" s="552"/>
      <c r="E12" s="552"/>
      <c r="F12" s="552"/>
      <c r="G12" s="552"/>
      <c r="H12" s="547">
        <v>0</v>
      </c>
      <c r="I12" s="547">
        <v>0</v>
      </c>
      <c r="J12" s="519">
        <f>I12*'Приложение 2'!AI229</f>
        <v>0</v>
      </c>
      <c r="K12" s="519">
        <f>J12*'Приложение 2'!AJ229</f>
        <v>0</v>
      </c>
      <c r="L12" s="519">
        <f>K12*'Приложение 2'!AK229</f>
        <v>0</v>
      </c>
      <c r="M12" s="519">
        <f>L12*'Приложение 2'!AL229</f>
        <v>0</v>
      </c>
      <c r="N12" s="546">
        <v>0</v>
      </c>
      <c r="O12" s="546">
        <v>0</v>
      </c>
      <c r="P12" s="41">
        <v>0</v>
      </c>
      <c r="Q12" s="41">
        <v>0</v>
      </c>
      <c r="R12" s="41">
        <v>0</v>
      </c>
      <c r="S12" s="41">
        <v>0</v>
      </c>
      <c r="T12" s="137">
        <v>0</v>
      </c>
      <c r="U12" s="137">
        <v>0</v>
      </c>
      <c r="V12" s="137"/>
      <c r="W12" s="137"/>
      <c r="X12" s="266"/>
      <c r="Y12" s="266"/>
      <c r="Z12" s="266"/>
      <c r="AA12" s="266"/>
      <c r="AB12" s="266"/>
      <c r="AC12" s="266"/>
      <c r="AD12" s="266"/>
      <c r="AE12" s="266"/>
      <c r="AF12" s="137"/>
      <c r="AG12" s="137"/>
      <c r="AH12" s="137"/>
      <c r="AI12" s="137"/>
      <c r="AJ12" s="137"/>
      <c r="AK12" s="137"/>
      <c r="AL12" s="266"/>
      <c r="AM12" s="266"/>
      <c r="AN12" s="266"/>
      <c r="AO12" s="266"/>
      <c r="AP12" s="266"/>
      <c r="AQ12" s="266"/>
    </row>
    <row r="13" spans="1:43" ht="21" customHeight="1" thickBot="1" x14ac:dyDescent="0.25">
      <c r="A13" s="259" t="s">
        <v>359</v>
      </c>
      <c r="B13" s="552">
        <v>0</v>
      </c>
      <c r="C13" s="552">
        <v>0</v>
      </c>
      <c r="D13" s="552">
        <v>0</v>
      </c>
      <c r="E13" s="552">
        <v>0</v>
      </c>
      <c r="F13" s="552">
        <v>0</v>
      </c>
      <c r="G13" s="552">
        <v>0</v>
      </c>
      <c r="H13" s="548">
        <v>0</v>
      </c>
      <c r="I13" s="545">
        <v>0</v>
      </c>
      <c r="J13" s="549">
        <f>I13*'Приложение 2'!AH229</f>
        <v>0</v>
      </c>
      <c r="K13" s="549">
        <f>J13*'Приложение 2'!AI229</f>
        <v>0</v>
      </c>
      <c r="L13" s="549">
        <f>K13*'Приложение 2'!AJ229</f>
        <v>0</v>
      </c>
      <c r="M13" s="549">
        <f>L13*'Приложение 2'!AK229</f>
        <v>0</v>
      </c>
      <c r="N13" s="546">
        <v>0</v>
      </c>
      <c r="O13" s="546">
        <v>0</v>
      </c>
      <c r="P13" s="41">
        <v>0</v>
      </c>
      <c r="Q13" s="41">
        <v>0</v>
      </c>
      <c r="R13" s="41">
        <v>0</v>
      </c>
      <c r="S13" s="41">
        <v>0</v>
      </c>
      <c r="T13" s="137">
        <v>0</v>
      </c>
      <c r="U13" s="137">
        <v>0</v>
      </c>
      <c r="V13" s="137"/>
      <c r="W13" s="137"/>
      <c r="X13" s="267"/>
      <c r="Y13" s="267"/>
      <c r="Z13" s="267"/>
      <c r="AA13" s="267"/>
      <c r="AB13" s="267"/>
      <c r="AC13" s="267"/>
      <c r="AD13" s="267"/>
      <c r="AE13" s="267"/>
      <c r="AF13" s="137"/>
      <c r="AG13" s="137"/>
      <c r="AH13" s="137"/>
      <c r="AI13" s="137"/>
      <c r="AJ13" s="137"/>
      <c r="AK13" s="137"/>
      <c r="AL13" s="267"/>
      <c r="AM13" s="267"/>
      <c r="AN13" s="267"/>
      <c r="AO13" s="267"/>
      <c r="AP13" s="267"/>
      <c r="AQ13" s="267"/>
    </row>
    <row r="14" spans="1:43" ht="33.75" customHeight="1" thickBot="1" x14ac:dyDescent="0.25">
      <c r="A14" s="260" t="s">
        <v>360</v>
      </c>
      <c r="B14" s="272">
        <f t="shared" ref="B14:G14" si="3">SUM(B15:B32)</f>
        <v>18.277000000000001</v>
      </c>
      <c r="C14" s="272">
        <f t="shared" si="3"/>
        <v>16.393000000000001</v>
      </c>
      <c r="D14" s="272">
        <f t="shared" si="3"/>
        <v>16.213000000000001</v>
      </c>
      <c r="E14" s="272">
        <f t="shared" si="3"/>
        <v>16.78</v>
      </c>
      <c r="F14" s="272">
        <f t="shared" si="3"/>
        <v>17.3</v>
      </c>
      <c r="G14" s="272">
        <f t="shared" si="3"/>
        <v>17.87</v>
      </c>
      <c r="H14" s="261">
        <f>SUM(H15:H32)</f>
        <v>64.845504000000005</v>
      </c>
      <c r="I14" s="261">
        <f>SUM(I15:I32)</f>
        <v>66.31</v>
      </c>
      <c r="J14" s="261">
        <f>SUM(J15:J32)</f>
        <v>72.277900000000002</v>
      </c>
      <c r="K14" s="261">
        <f t="shared" ref="K14:M14" si="4">SUM(K15:K32)</f>
        <v>79.26685867826086</v>
      </c>
      <c r="L14" s="261">
        <f t="shared" si="4"/>
        <v>86.863265968260862</v>
      </c>
      <c r="M14" s="261">
        <f t="shared" si="4"/>
        <v>96.119415589838738</v>
      </c>
      <c r="N14" s="262">
        <f t="shared" ref="N14:U14" si="5">SUM(N15:N32)</f>
        <v>252.42</v>
      </c>
      <c r="O14" s="262">
        <f t="shared" si="5"/>
        <v>243.3</v>
      </c>
      <c r="P14" s="262">
        <f t="shared" si="5"/>
        <v>240</v>
      </c>
      <c r="Q14" s="262">
        <f t="shared" si="5"/>
        <v>240</v>
      </c>
      <c r="R14" s="262">
        <f t="shared" si="5"/>
        <v>240</v>
      </c>
      <c r="S14" s="262">
        <f t="shared" si="5"/>
        <v>240</v>
      </c>
      <c r="T14" s="262">
        <f t="shared" si="5"/>
        <v>7</v>
      </c>
      <c r="U14" s="262">
        <f t="shared" si="5"/>
        <v>6</v>
      </c>
      <c r="V14" s="137"/>
      <c r="W14" s="137"/>
      <c r="X14" s="263">
        <f>SUM(X16:X32)</f>
        <v>0</v>
      </c>
      <c r="Y14" s="263">
        <f t="shared" ref="Y14:AK14" si="6">SUM(Y16:Y32)</f>
        <v>1</v>
      </c>
      <c r="Z14" s="263">
        <f t="shared" si="6"/>
        <v>1</v>
      </c>
      <c r="AA14" s="263">
        <f t="shared" si="6"/>
        <v>0</v>
      </c>
      <c r="AB14" s="263">
        <f t="shared" si="6"/>
        <v>0</v>
      </c>
      <c r="AC14" s="263">
        <f t="shared" si="6"/>
        <v>1</v>
      </c>
      <c r="AD14" s="263">
        <f t="shared" si="6"/>
        <v>0</v>
      </c>
      <c r="AE14" s="263">
        <f t="shared" si="6"/>
        <v>0</v>
      </c>
      <c r="AF14" s="263">
        <f t="shared" si="6"/>
        <v>18</v>
      </c>
      <c r="AG14" s="263">
        <f t="shared" si="6"/>
        <v>18</v>
      </c>
      <c r="AH14" s="263">
        <f t="shared" si="6"/>
        <v>1</v>
      </c>
      <c r="AI14" s="263">
        <f t="shared" si="6"/>
        <v>1</v>
      </c>
      <c r="AJ14" s="263">
        <f t="shared" si="6"/>
        <v>1</v>
      </c>
      <c r="AK14" s="263">
        <f t="shared" si="6"/>
        <v>0</v>
      </c>
      <c r="AL14" s="268">
        <f t="shared" ref="AL14:AQ14" si="7">SUM(AL15:AL32)</f>
        <v>4</v>
      </c>
      <c r="AM14" s="268">
        <f t="shared" si="7"/>
        <v>0</v>
      </c>
      <c r="AN14" s="268">
        <f t="shared" si="7"/>
        <v>3</v>
      </c>
      <c r="AO14" s="268">
        <f t="shared" si="7"/>
        <v>0</v>
      </c>
      <c r="AP14" s="268">
        <f t="shared" si="7"/>
        <v>0</v>
      </c>
      <c r="AQ14" s="269">
        <f t="shared" si="7"/>
        <v>1</v>
      </c>
    </row>
    <row r="15" spans="1:43" ht="18" customHeight="1" x14ac:dyDescent="0.2">
      <c r="A15" s="257" t="s">
        <v>361</v>
      </c>
      <c r="B15" s="551"/>
      <c r="C15" s="41">
        <v>0</v>
      </c>
      <c r="D15" s="41"/>
      <c r="E15" s="41"/>
      <c r="F15" s="41"/>
      <c r="G15" s="41"/>
      <c r="H15" s="545"/>
      <c r="I15" s="545"/>
      <c r="J15" s="550"/>
      <c r="K15" s="550"/>
      <c r="L15" s="550"/>
      <c r="M15" s="550"/>
      <c r="N15" s="547"/>
      <c r="O15" s="547"/>
      <c r="P15" s="547"/>
      <c r="Q15" s="547"/>
      <c r="R15" s="547"/>
      <c r="S15" s="547"/>
      <c r="T15" s="137"/>
      <c r="U15" s="137"/>
      <c r="V15" s="137"/>
      <c r="W15" s="137"/>
      <c r="X15" s="265">
        <f t="shared" ref="X15:X30" si="8">Y15+Z15+AA15+AB15+AC15+AD15+AE15</f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137"/>
      <c r="AG15" s="137"/>
      <c r="AH15" s="137"/>
      <c r="AI15" s="137"/>
      <c r="AJ15" s="137"/>
      <c r="AK15" s="137"/>
      <c r="AL15" s="265"/>
      <c r="AM15" s="265"/>
      <c r="AN15" s="265"/>
      <c r="AO15" s="265"/>
      <c r="AP15" s="265"/>
      <c r="AQ15" s="265">
        <v>0</v>
      </c>
    </row>
    <row r="16" spans="1:43" ht="18" customHeight="1" x14ac:dyDescent="0.2">
      <c r="A16" s="258" t="s">
        <v>362</v>
      </c>
      <c r="B16" s="552"/>
      <c r="C16" s="41">
        <v>0</v>
      </c>
      <c r="D16" s="41"/>
      <c r="E16" s="41"/>
      <c r="F16" s="41"/>
      <c r="G16" s="41"/>
      <c r="H16" s="547"/>
      <c r="I16" s="545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137"/>
      <c r="U16" s="137"/>
      <c r="V16" s="137"/>
      <c r="W16" s="137"/>
      <c r="X16" s="266">
        <f t="shared" si="8"/>
        <v>0</v>
      </c>
      <c r="Y16" s="266">
        <v>0</v>
      </c>
      <c r="Z16" s="266">
        <v>0</v>
      </c>
      <c r="AA16" s="266">
        <v>0</v>
      </c>
      <c r="AB16" s="266">
        <v>0</v>
      </c>
      <c r="AC16" s="266">
        <v>0</v>
      </c>
      <c r="AD16" s="266">
        <v>0</v>
      </c>
      <c r="AE16" s="266">
        <v>0</v>
      </c>
      <c r="AF16" s="137"/>
      <c r="AG16" s="137"/>
      <c r="AH16" s="137"/>
      <c r="AI16" s="137"/>
      <c r="AJ16" s="137"/>
      <c r="AK16" s="137"/>
      <c r="AL16" s="266"/>
      <c r="AM16" s="266"/>
      <c r="AN16" s="266"/>
      <c r="AO16" s="266"/>
      <c r="AP16" s="266"/>
      <c r="AQ16" s="266">
        <v>0</v>
      </c>
    </row>
    <row r="17" spans="1:43" ht="18" customHeight="1" x14ac:dyDescent="0.2">
      <c r="A17" s="258" t="s">
        <v>363</v>
      </c>
      <c r="B17" s="552"/>
      <c r="C17" s="41">
        <v>0</v>
      </c>
      <c r="D17" s="41"/>
      <c r="E17" s="41"/>
      <c r="F17" s="41"/>
      <c r="G17" s="41"/>
      <c r="H17" s="547"/>
      <c r="I17" s="545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137"/>
      <c r="U17" s="137"/>
      <c r="V17" s="137"/>
      <c r="W17" s="137"/>
      <c r="X17" s="266">
        <f t="shared" si="8"/>
        <v>0</v>
      </c>
      <c r="Y17" s="266">
        <v>0</v>
      </c>
      <c r="Z17" s="266">
        <v>0</v>
      </c>
      <c r="AA17" s="266">
        <v>0</v>
      </c>
      <c r="AB17" s="266">
        <v>0</v>
      </c>
      <c r="AC17" s="266">
        <v>0</v>
      </c>
      <c r="AD17" s="266">
        <v>0</v>
      </c>
      <c r="AE17" s="266">
        <v>0</v>
      </c>
      <c r="AF17" s="137"/>
      <c r="AG17" s="137"/>
      <c r="AH17" s="137"/>
      <c r="AI17" s="137"/>
      <c r="AJ17" s="137"/>
      <c r="AK17" s="137"/>
      <c r="AL17" s="266"/>
      <c r="AM17" s="266"/>
      <c r="AN17" s="266"/>
      <c r="AO17" s="266"/>
      <c r="AP17" s="160"/>
      <c r="AQ17" s="266">
        <v>0</v>
      </c>
    </row>
    <row r="18" spans="1:43" ht="18" customHeight="1" x14ac:dyDescent="0.2">
      <c r="A18" s="258" t="s">
        <v>364</v>
      </c>
      <c r="B18" s="552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547"/>
      <c r="I18" s="545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137"/>
      <c r="U18" s="137"/>
      <c r="V18" s="137"/>
      <c r="W18" s="137"/>
      <c r="X18" s="266">
        <v>0</v>
      </c>
      <c r="Y18" s="266">
        <v>0</v>
      </c>
      <c r="Z18" s="266">
        <v>0</v>
      </c>
      <c r="AA18" s="266">
        <v>0</v>
      </c>
      <c r="AB18" s="266">
        <v>0</v>
      </c>
      <c r="AC18" s="266">
        <v>0</v>
      </c>
      <c r="AD18" s="266">
        <v>0</v>
      </c>
      <c r="AE18" s="266">
        <v>0</v>
      </c>
      <c r="AF18" s="137"/>
      <c r="AG18" s="137"/>
      <c r="AH18" s="137"/>
      <c r="AI18" s="137"/>
      <c r="AJ18" s="137"/>
      <c r="AK18" s="137"/>
      <c r="AL18" s="266"/>
      <c r="AM18" s="266"/>
      <c r="AN18" s="266"/>
      <c r="AO18" s="266"/>
      <c r="AP18" s="266"/>
      <c r="AQ18" s="266">
        <v>0</v>
      </c>
    </row>
    <row r="19" spans="1:43" ht="18" customHeight="1" x14ac:dyDescent="0.2">
      <c r="A19" s="258" t="s">
        <v>365</v>
      </c>
      <c r="B19" s="552"/>
      <c r="C19" s="41">
        <v>0</v>
      </c>
      <c r="D19" s="41"/>
      <c r="E19" s="41"/>
      <c r="F19" s="41"/>
      <c r="G19" s="41"/>
      <c r="H19" s="547"/>
      <c r="I19" s="545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137"/>
      <c r="U19" s="137"/>
      <c r="V19" s="137"/>
      <c r="W19" s="137"/>
      <c r="X19" s="266">
        <v>0</v>
      </c>
      <c r="Y19" s="266">
        <v>0</v>
      </c>
      <c r="Z19" s="266">
        <v>0</v>
      </c>
      <c r="AA19" s="266">
        <v>0</v>
      </c>
      <c r="AB19" s="266">
        <v>0</v>
      </c>
      <c r="AC19" s="266">
        <v>0</v>
      </c>
      <c r="AD19" s="266">
        <v>0</v>
      </c>
      <c r="AE19" s="266">
        <v>0</v>
      </c>
      <c r="AF19" s="137"/>
      <c r="AG19" s="137"/>
      <c r="AH19" s="137"/>
      <c r="AI19" s="137"/>
      <c r="AJ19" s="137"/>
      <c r="AK19" s="137"/>
      <c r="AL19" s="266"/>
      <c r="AM19" s="266"/>
      <c r="AN19" s="266"/>
      <c r="AO19" s="266"/>
      <c r="AP19" s="266"/>
      <c r="AQ19" s="266">
        <v>0</v>
      </c>
    </row>
    <row r="20" spans="1:43" ht="18" customHeight="1" x14ac:dyDescent="0.2">
      <c r="A20" s="258" t="s">
        <v>366</v>
      </c>
      <c r="B20" s="552">
        <v>0</v>
      </c>
      <c r="C20" s="41">
        <v>0</v>
      </c>
      <c r="D20" s="41"/>
      <c r="E20" s="41"/>
      <c r="F20" s="41"/>
      <c r="G20" s="41"/>
      <c r="H20" s="547"/>
      <c r="I20" s="545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137"/>
      <c r="U20" s="137"/>
      <c r="V20" s="137"/>
      <c r="W20" s="137"/>
      <c r="X20" s="266">
        <f t="shared" si="8"/>
        <v>0</v>
      </c>
      <c r="Y20" s="266">
        <v>0</v>
      </c>
      <c r="Z20" s="266">
        <v>0</v>
      </c>
      <c r="AA20" s="266">
        <v>0</v>
      </c>
      <c r="AB20" s="266">
        <v>0</v>
      </c>
      <c r="AC20" s="266">
        <v>0</v>
      </c>
      <c r="AD20" s="266">
        <v>0</v>
      </c>
      <c r="AE20" s="266">
        <v>0</v>
      </c>
      <c r="AF20" s="137"/>
      <c r="AG20" s="137"/>
      <c r="AH20" s="137"/>
      <c r="AI20" s="137"/>
      <c r="AJ20" s="137"/>
      <c r="AK20" s="137"/>
      <c r="AL20" s="266"/>
      <c r="AM20" s="266"/>
      <c r="AN20" s="266"/>
      <c r="AO20" s="266"/>
      <c r="AP20" s="266"/>
      <c r="AQ20" s="266"/>
    </row>
    <row r="21" spans="1:43" ht="18" customHeight="1" x14ac:dyDescent="0.2">
      <c r="A21" s="258" t="s">
        <v>367</v>
      </c>
      <c r="B21" s="552"/>
      <c r="C21" s="41">
        <v>0</v>
      </c>
      <c r="D21" s="41"/>
      <c r="E21" s="41"/>
      <c r="F21" s="41"/>
      <c r="G21" s="41"/>
      <c r="H21" s="547"/>
      <c r="I21" s="545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137"/>
      <c r="U21" s="137"/>
      <c r="V21" s="137"/>
      <c r="W21" s="137"/>
      <c r="X21" s="266">
        <f t="shared" si="8"/>
        <v>0</v>
      </c>
      <c r="Y21" s="266">
        <v>0</v>
      </c>
      <c r="Z21" s="266">
        <v>0</v>
      </c>
      <c r="AA21" s="266">
        <v>0</v>
      </c>
      <c r="AB21" s="266">
        <v>0</v>
      </c>
      <c r="AC21" s="266">
        <v>0</v>
      </c>
      <c r="AD21" s="266">
        <v>0</v>
      </c>
      <c r="AE21" s="266">
        <v>0</v>
      </c>
      <c r="AF21" s="137"/>
      <c r="AG21" s="137"/>
      <c r="AH21" s="137"/>
      <c r="AI21" s="137"/>
      <c r="AJ21" s="137"/>
      <c r="AK21" s="137"/>
      <c r="AL21" s="266"/>
      <c r="AM21" s="266"/>
      <c r="AN21" s="266"/>
      <c r="AO21" s="266"/>
      <c r="AP21" s="266"/>
      <c r="AQ21" s="266"/>
    </row>
    <row r="22" spans="1:43" ht="18" customHeight="1" x14ac:dyDescent="0.2">
      <c r="A22" s="258" t="s">
        <v>368</v>
      </c>
      <c r="B22" s="547">
        <v>0</v>
      </c>
      <c r="C22" s="547">
        <v>0</v>
      </c>
      <c r="D22" s="547">
        <v>0</v>
      </c>
      <c r="E22" s="547">
        <v>0</v>
      </c>
      <c r="F22" s="547">
        <v>0</v>
      </c>
      <c r="G22" s="547">
        <v>0</v>
      </c>
      <c r="H22" s="547"/>
      <c r="I22" s="545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137"/>
      <c r="U22" s="137"/>
      <c r="V22" s="137"/>
      <c r="W22" s="137"/>
      <c r="X22" s="266">
        <v>0</v>
      </c>
      <c r="Y22" s="266">
        <v>0</v>
      </c>
      <c r="Z22" s="266">
        <v>0</v>
      </c>
      <c r="AA22" s="266">
        <v>0</v>
      </c>
      <c r="AB22" s="266">
        <v>0</v>
      </c>
      <c r="AC22" s="266">
        <v>0</v>
      </c>
      <c r="AD22" s="266">
        <v>0</v>
      </c>
      <c r="AE22" s="266">
        <v>0</v>
      </c>
      <c r="AF22" s="137"/>
      <c r="AG22" s="137"/>
      <c r="AH22" s="137"/>
      <c r="AI22" s="137"/>
      <c r="AJ22" s="137"/>
      <c r="AK22" s="137"/>
      <c r="AL22" s="266"/>
      <c r="AM22" s="266"/>
      <c r="AN22" s="266"/>
      <c r="AO22" s="266"/>
      <c r="AP22" s="266"/>
      <c r="AQ22" s="266"/>
    </row>
    <row r="23" spans="1:43" ht="18" customHeight="1" x14ac:dyDescent="0.2">
      <c r="A23" s="258" t="s">
        <v>369</v>
      </c>
      <c r="B23" s="547"/>
      <c r="C23" s="547">
        <v>0</v>
      </c>
      <c r="D23" s="547"/>
      <c r="E23" s="547"/>
      <c r="F23" s="547"/>
      <c r="G23" s="547"/>
      <c r="H23" s="547"/>
      <c r="I23" s="545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137"/>
      <c r="U23" s="137"/>
      <c r="V23" s="137"/>
      <c r="W23" s="137"/>
      <c r="X23" s="266">
        <f t="shared" si="8"/>
        <v>0</v>
      </c>
      <c r="Y23" s="266">
        <v>0</v>
      </c>
      <c r="Z23" s="266">
        <v>0</v>
      </c>
      <c r="AA23" s="266">
        <v>0</v>
      </c>
      <c r="AB23" s="266">
        <v>0</v>
      </c>
      <c r="AC23" s="266">
        <v>0</v>
      </c>
      <c r="AD23" s="266">
        <v>0</v>
      </c>
      <c r="AE23" s="266">
        <v>0</v>
      </c>
      <c r="AF23" s="137"/>
      <c r="AG23" s="137"/>
      <c r="AH23" s="137"/>
      <c r="AI23" s="137"/>
      <c r="AJ23" s="137"/>
      <c r="AK23" s="137"/>
      <c r="AL23" s="266"/>
      <c r="AM23" s="266"/>
      <c r="AN23" s="266"/>
      <c r="AO23" s="266"/>
      <c r="AP23" s="266"/>
      <c r="AQ23" s="266"/>
    </row>
    <row r="24" spans="1:43" ht="18" customHeight="1" x14ac:dyDescent="0.2">
      <c r="A24" s="258" t="s">
        <v>370</v>
      </c>
      <c r="B24" s="547"/>
      <c r="C24" s="547">
        <v>0</v>
      </c>
      <c r="D24" s="547"/>
      <c r="E24" s="547"/>
      <c r="F24" s="547"/>
      <c r="G24" s="547"/>
      <c r="H24" s="547"/>
      <c r="I24" s="545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137"/>
      <c r="U24" s="137"/>
      <c r="V24" s="137"/>
      <c r="W24" s="137"/>
      <c r="X24" s="266">
        <f t="shared" si="8"/>
        <v>0</v>
      </c>
      <c r="Y24" s="266">
        <v>0</v>
      </c>
      <c r="Z24" s="266">
        <v>0</v>
      </c>
      <c r="AA24" s="266">
        <v>0</v>
      </c>
      <c r="AB24" s="266">
        <v>0</v>
      </c>
      <c r="AC24" s="266">
        <v>0</v>
      </c>
      <c r="AD24" s="266">
        <v>0</v>
      </c>
      <c r="AE24" s="266">
        <v>0</v>
      </c>
      <c r="AF24" s="137"/>
      <c r="AG24" s="137"/>
      <c r="AH24" s="137"/>
      <c r="AI24" s="137"/>
      <c r="AJ24" s="137"/>
      <c r="AK24" s="137"/>
      <c r="AL24" s="266"/>
      <c r="AM24" s="266"/>
      <c r="AN24" s="266"/>
      <c r="AO24" s="266"/>
      <c r="AP24" s="266"/>
      <c r="AQ24" s="266"/>
    </row>
    <row r="25" spans="1:43" ht="18" customHeight="1" x14ac:dyDescent="0.2">
      <c r="A25" s="258" t="s">
        <v>371</v>
      </c>
      <c r="B25" s="547">
        <v>0</v>
      </c>
      <c r="C25" s="547">
        <v>0</v>
      </c>
      <c r="D25" s="547"/>
      <c r="E25" s="547"/>
      <c r="F25" s="547"/>
      <c r="G25" s="547"/>
      <c r="H25" s="547"/>
      <c r="I25" s="545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137"/>
      <c r="U25" s="137"/>
      <c r="V25" s="137"/>
      <c r="W25" s="137"/>
      <c r="X25" s="266">
        <f t="shared" si="8"/>
        <v>0</v>
      </c>
      <c r="Y25" s="266">
        <v>0</v>
      </c>
      <c r="Z25" s="266">
        <v>0</v>
      </c>
      <c r="AA25" s="266">
        <v>0</v>
      </c>
      <c r="AB25" s="266">
        <v>0</v>
      </c>
      <c r="AC25" s="266">
        <v>0</v>
      </c>
      <c r="AD25" s="266">
        <v>0</v>
      </c>
      <c r="AE25" s="266">
        <v>0</v>
      </c>
      <c r="AF25" s="137"/>
      <c r="AG25" s="137"/>
      <c r="AH25" s="137"/>
      <c r="AI25" s="137"/>
      <c r="AJ25" s="137"/>
      <c r="AK25" s="137"/>
      <c r="AL25" s="266"/>
      <c r="AM25" s="266"/>
      <c r="AN25" s="266"/>
      <c r="AO25" s="266"/>
      <c r="AP25" s="266"/>
      <c r="AQ25" s="266"/>
    </row>
    <row r="26" spans="1:43" ht="18" customHeight="1" x14ac:dyDescent="0.2">
      <c r="A26" s="258" t="s">
        <v>372</v>
      </c>
      <c r="B26" s="547">
        <v>0</v>
      </c>
      <c r="C26" s="547">
        <v>0</v>
      </c>
      <c r="D26" s="547">
        <v>0</v>
      </c>
      <c r="E26" s="547">
        <v>0</v>
      </c>
      <c r="F26" s="547">
        <v>0</v>
      </c>
      <c r="G26" s="547">
        <v>0</v>
      </c>
      <c r="H26" s="547"/>
      <c r="I26" s="545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137"/>
      <c r="U26" s="137"/>
      <c r="V26" s="137"/>
      <c r="W26" s="137"/>
      <c r="X26" s="266">
        <v>0</v>
      </c>
      <c r="Y26" s="266">
        <v>0</v>
      </c>
      <c r="Z26" s="266">
        <v>0</v>
      </c>
      <c r="AA26" s="266">
        <v>0</v>
      </c>
      <c r="AB26" s="266">
        <v>0</v>
      </c>
      <c r="AC26" s="266">
        <v>0</v>
      </c>
      <c r="AD26" s="266">
        <v>0</v>
      </c>
      <c r="AE26" s="266">
        <v>0</v>
      </c>
      <c r="AF26" s="137"/>
      <c r="AG26" s="137"/>
      <c r="AH26" s="137"/>
      <c r="AI26" s="137"/>
      <c r="AJ26" s="137"/>
      <c r="AK26" s="137"/>
      <c r="AL26" s="266"/>
      <c r="AM26" s="266"/>
      <c r="AN26" s="266"/>
      <c r="AO26" s="266"/>
      <c r="AP26" s="266"/>
      <c r="AQ26" s="266"/>
    </row>
    <row r="27" spans="1:43" ht="18" customHeight="1" x14ac:dyDescent="0.2">
      <c r="A27" s="258" t="s">
        <v>373</v>
      </c>
      <c r="B27" s="547"/>
      <c r="C27" s="547">
        <v>0</v>
      </c>
      <c r="D27" s="547"/>
      <c r="E27" s="547"/>
      <c r="F27" s="547"/>
      <c r="G27" s="547"/>
      <c r="H27" s="547"/>
      <c r="I27" s="545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137"/>
      <c r="U27" s="137"/>
      <c r="V27" s="137"/>
      <c r="W27" s="137"/>
      <c r="X27" s="266">
        <f t="shared" si="8"/>
        <v>0</v>
      </c>
      <c r="Y27" s="266">
        <v>0</v>
      </c>
      <c r="Z27" s="266">
        <v>0</v>
      </c>
      <c r="AA27" s="266">
        <v>0</v>
      </c>
      <c r="AB27" s="266">
        <v>0</v>
      </c>
      <c r="AC27" s="266">
        <v>0</v>
      </c>
      <c r="AD27" s="266">
        <v>0</v>
      </c>
      <c r="AE27" s="266">
        <v>0</v>
      </c>
      <c r="AF27" s="137"/>
      <c r="AG27" s="137"/>
      <c r="AH27" s="137"/>
      <c r="AI27" s="137"/>
      <c r="AJ27" s="137"/>
      <c r="AK27" s="137"/>
      <c r="AL27" s="266"/>
      <c r="AM27" s="266"/>
      <c r="AN27" s="266"/>
      <c r="AO27" s="266">
        <v>0</v>
      </c>
      <c r="AP27" s="266"/>
      <c r="AQ27" s="266"/>
    </row>
    <row r="28" spans="1:43" ht="18" customHeight="1" x14ac:dyDescent="0.2">
      <c r="A28" s="258" t="s">
        <v>374</v>
      </c>
      <c r="B28" s="547">
        <v>0</v>
      </c>
      <c r="C28" s="547">
        <v>0</v>
      </c>
      <c r="D28" s="547">
        <v>0</v>
      </c>
      <c r="E28" s="547">
        <v>0</v>
      </c>
      <c r="F28" s="547">
        <v>0</v>
      </c>
      <c r="G28" s="547">
        <v>0</v>
      </c>
      <c r="H28" s="547"/>
      <c r="I28" s="545"/>
      <c r="J28" s="519"/>
      <c r="K28" s="519"/>
      <c r="L28" s="519"/>
      <c r="M28" s="519"/>
      <c r="N28" s="547"/>
      <c r="O28" s="547"/>
      <c r="P28" s="547"/>
      <c r="Q28" s="547"/>
      <c r="R28" s="547"/>
      <c r="S28" s="547"/>
      <c r="T28" s="137"/>
      <c r="U28" s="137"/>
      <c r="V28" s="137"/>
      <c r="W28" s="137"/>
      <c r="X28" s="266">
        <v>0</v>
      </c>
      <c r="Y28" s="266">
        <v>0</v>
      </c>
      <c r="Z28" s="266">
        <v>0</v>
      </c>
      <c r="AA28" s="266">
        <v>0</v>
      </c>
      <c r="AB28" s="266">
        <v>0</v>
      </c>
      <c r="AC28" s="266">
        <v>0</v>
      </c>
      <c r="AD28" s="266">
        <v>0</v>
      </c>
      <c r="AE28" s="266">
        <v>0</v>
      </c>
      <c r="AF28" s="137"/>
      <c r="AG28" s="137"/>
      <c r="AH28" s="137"/>
      <c r="AI28" s="137"/>
      <c r="AJ28" s="137"/>
      <c r="AK28" s="137"/>
      <c r="AL28" s="266"/>
      <c r="AM28" s="266"/>
      <c r="AN28" s="266"/>
      <c r="AO28" s="266">
        <v>0</v>
      </c>
      <c r="AP28" s="266"/>
      <c r="AQ28" s="266"/>
    </row>
    <row r="29" spans="1:43" ht="18" customHeight="1" x14ac:dyDescent="0.2">
      <c r="A29" s="258" t="s">
        <v>375</v>
      </c>
      <c r="B29" s="547">
        <v>0</v>
      </c>
      <c r="C29" s="547">
        <v>0</v>
      </c>
      <c r="D29" s="547">
        <v>0</v>
      </c>
      <c r="E29" s="547">
        <v>0</v>
      </c>
      <c r="F29" s="547">
        <v>0</v>
      </c>
      <c r="G29" s="547">
        <v>0</v>
      </c>
      <c r="H29" s="547"/>
      <c r="I29" s="545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137"/>
      <c r="U29" s="137"/>
      <c r="V29" s="137"/>
      <c r="W29" s="137"/>
      <c r="X29" s="266">
        <v>0</v>
      </c>
      <c r="Y29" s="266">
        <v>0</v>
      </c>
      <c r="Z29" s="266">
        <v>0</v>
      </c>
      <c r="AA29" s="266">
        <v>0</v>
      </c>
      <c r="AB29" s="266">
        <v>0</v>
      </c>
      <c r="AC29" s="266">
        <v>0</v>
      </c>
      <c r="AD29" s="266">
        <v>0</v>
      </c>
      <c r="AE29" s="266">
        <v>0</v>
      </c>
      <c r="AF29" s="137"/>
      <c r="AG29" s="137"/>
      <c r="AH29" s="137"/>
      <c r="AI29" s="137"/>
      <c r="AJ29" s="137"/>
      <c r="AK29" s="137"/>
      <c r="AL29" s="266"/>
      <c r="AM29" s="266"/>
      <c r="AN29" s="266"/>
      <c r="AO29" s="266">
        <v>0</v>
      </c>
      <c r="AP29" s="266"/>
      <c r="AQ29" s="266"/>
    </row>
    <row r="30" spans="1:43" ht="18" customHeight="1" x14ac:dyDescent="0.2">
      <c r="A30" s="258" t="s">
        <v>376</v>
      </c>
      <c r="B30" s="547">
        <v>0</v>
      </c>
      <c r="C30" s="547">
        <v>0</v>
      </c>
      <c r="D30" s="547"/>
      <c r="E30" s="547"/>
      <c r="F30" s="547"/>
      <c r="G30" s="547"/>
      <c r="H30" s="547"/>
      <c r="I30" s="545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137"/>
      <c r="U30" s="137"/>
      <c r="V30" s="137"/>
      <c r="W30" s="137"/>
      <c r="X30" s="266">
        <f t="shared" si="8"/>
        <v>0</v>
      </c>
      <c r="Y30" s="266">
        <v>0</v>
      </c>
      <c r="Z30" s="266">
        <v>0</v>
      </c>
      <c r="AA30" s="266">
        <v>0</v>
      </c>
      <c r="AB30" s="266">
        <v>0</v>
      </c>
      <c r="AC30" s="266">
        <v>0</v>
      </c>
      <c r="AD30" s="266">
        <v>0</v>
      </c>
      <c r="AE30" s="266">
        <v>0</v>
      </c>
      <c r="AF30" s="137"/>
      <c r="AG30" s="137"/>
      <c r="AH30" s="137"/>
      <c r="AI30" s="137"/>
      <c r="AJ30" s="137"/>
      <c r="AK30" s="137"/>
      <c r="AL30" s="266"/>
      <c r="AM30" s="266"/>
      <c r="AN30" s="266"/>
      <c r="AO30" s="266">
        <v>0</v>
      </c>
      <c r="AP30" s="266"/>
      <c r="AQ30" s="266"/>
    </row>
    <row r="31" spans="1:43" ht="18" customHeight="1" x14ac:dyDescent="0.2">
      <c r="A31" s="258" t="s">
        <v>377</v>
      </c>
      <c r="B31" s="547">
        <v>18.277000000000001</v>
      </c>
      <c r="C31" s="547">
        <v>16.393000000000001</v>
      </c>
      <c r="D31" s="547">
        <v>16.213000000000001</v>
      </c>
      <c r="E31" s="547">
        <v>16.78</v>
      </c>
      <c r="F31" s="547">
        <v>17.3</v>
      </c>
      <c r="G31" s="547">
        <v>17.87</v>
      </c>
      <c r="H31" s="547">
        <v>64.845504000000005</v>
      </c>
      <c r="I31" s="545">
        <v>66.31</v>
      </c>
      <c r="J31" s="547">
        <f>I31*'Приложение 2'!AI229</f>
        <v>72.277900000000002</v>
      </c>
      <c r="K31" s="547">
        <f>J31*'Приложение 2'!AJ229</f>
        <v>79.26685867826086</v>
      </c>
      <c r="L31" s="547">
        <f>K31*'Приложение 2'!AK229</f>
        <v>86.863265968260862</v>
      </c>
      <c r="M31" s="547">
        <f>L31*'Приложение 2'!AL229</f>
        <v>96.119415589838738</v>
      </c>
      <c r="N31" s="547">
        <v>252.42</v>
      </c>
      <c r="O31" s="547">
        <v>243.3</v>
      </c>
      <c r="P31" s="547">
        <v>240</v>
      </c>
      <c r="Q31" s="547">
        <v>240</v>
      </c>
      <c r="R31" s="547">
        <v>240</v>
      </c>
      <c r="S31" s="547">
        <v>240</v>
      </c>
      <c r="T31" s="137">
        <v>7</v>
      </c>
      <c r="U31" s="137">
        <v>6</v>
      </c>
      <c r="V31" s="137"/>
      <c r="W31" s="137"/>
      <c r="X31" s="266">
        <v>0</v>
      </c>
      <c r="Y31" s="266">
        <v>1</v>
      </c>
      <c r="Z31" s="266">
        <v>1</v>
      </c>
      <c r="AA31" s="266">
        <v>0</v>
      </c>
      <c r="AB31" s="266">
        <v>0</v>
      </c>
      <c r="AC31" s="266">
        <v>1</v>
      </c>
      <c r="AD31" s="266">
        <v>0</v>
      </c>
      <c r="AE31" s="266">
        <v>0</v>
      </c>
      <c r="AF31" s="137">
        <v>18</v>
      </c>
      <c r="AG31" s="137">
        <v>18</v>
      </c>
      <c r="AH31" s="137">
        <v>1</v>
      </c>
      <c r="AI31" s="137">
        <v>1</v>
      </c>
      <c r="AJ31" s="137">
        <v>1</v>
      </c>
      <c r="AK31" s="137"/>
      <c r="AL31" s="266">
        <f t="shared" ref="AL31" si="9">AM31+AN31+AO31+AP31+AQ31</f>
        <v>4</v>
      </c>
      <c r="AM31" s="266">
        <v>0</v>
      </c>
      <c r="AN31" s="266">
        <v>3</v>
      </c>
      <c r="AO31" s="266">
        <v>0</v>
      </c>
      <c r="AP31" s="266"/>
      <c r="AQ31" s="266">
        <v>1</v>
      </c>
    </row>
    <row r="32" spans="1:43" ht="18" customHeight="1" x14ac:dyDescent="0.2">
      <c r="A32" s="259" t="s">
        <v>378</v>
      </c>
      <c r="B32" s="547">
        <v>0</v>
      </c>
      <c r="C32" s="547">
        <v>0</v>
      </c>
      <c r="D32" s="547">
        <v>0</v>
      </c>
      <c r="E32" s="547">
        <v>0</v>
      </c>
      <c r="F32" s="547">
        <v>0</v>
      </c>
      <c r="G32" s="547">
        <v>0</v>
      </c>
      <c r="H32" s="547">
        <v>0</v>
      </c>
      <c r="I32" s="545">
        <v>0</v>
      </c>
      <c r="J32" s="547">
        <v>0</v>
      </c>
      <c r="K32" s="547">
        <f>J32*'Приложение 2'!AJ229</f>
        <v>0</v>
      </c>
      <c r="L32" s="547">
        <f>K32*'Приложение 2'!AK229</f>
        <v>0</v>
      </c>
      <c r="M32" s="547">
        <f>L32*'Приложение 2'!AL229</f>
        <v>0</v>
      </c>
      <c r="N32" s="547">
        <v>0</v>
      </c>
      <c r="O32" s="547">
        <v>0</v>
      </c>
      <c r="P32" s="547">
        <v>0</v>
      </c>
      <c r="Q32" s="547">
        <v>0</v>
      </c>
      <c r="R32" s="547">
        <v>0</v>
      </c>
      <c r="S32" s="547">
        <v>0</v>
      </c>
      <c r="T32" s="137">
        <v>0</v>
      </c>
      <c r="U32" s="137">
        <v>0</v>
      </c>
      <c r="V32" s="137"/>
      <c r="W32" s="137"/>
      <c r="X32" s="271">
        <v>0</v>
      </c>
      <c r="Y32" s="271">
        <v>0</v>
      </c>
      <c r="Z32" s="271">
        <v>0</v>
      </c>
      <c r="AA32" s="271">
        <v>0</v>
      </c>
      <c r="AB32" s="271">
        <v>0</v>
      </c>
      <c r="AC32" s="271">
        <v>0</v>
      </c>
      <c r="AD32" s="271">
        <v>0</v>
      </c>
      <c r="AE32" s="271">
        <v>0</v>
      </c>
      <c r="AF32" s="137"/>
      <c r="AG32" s="137"/>
      <c r="AH32" s="137"/>
      <c r="AI32" s="137"/>
      <c r="AJ32" s="137"/>
      <c r="AK32" s="137"/>
      <c r="AL32" s="267"/>
      <c r="AM32" s="267"/>
      <c r="AN32" s="267"/>
      <c r="AO32" s="267"/>
      <c r="AP32" s="267"/>
      <c r="AQ32" s="267"/>
    </row>
    <row r="33" spans="1:43" ht="32.25" customHeight="1" x14ac:dyDescent="0.2">
      <c r="A33" s="274"/>
      <c r="B33" s="275">
        <f t="shared" ref="B33:M33" si="10">B8+B14</f>
        <v>18.277000000000001</v>
      </c>
      <c r="C33" s="275">
        <f t="shared" si="10"/>
        <v>16.393000000000001</v>
      </c>
      <c r="D33" s="275">
        <f t="shared" si="10"/>
        <v>16.213000000000001</v>
      </c>
      <c r="E33" s="275">
        <f t="shared" si="10"/>
        <v>16.78</v>
      </c>
      <c r="F33" s="275">
        <f t="shared" si="10"/>
        <v>17.3</v>
      </c>
      <c r="G33" s="275">
        <f t="shared" si="10"/>
        <v>17.87</v>
      </c>
      <c r="H33" s="275">
        <f t="shared" si="10"/>
        <v>64.845504000000005</v>
      </c>
      <c r="I33" s="275">
        <f t="shared" si="10"/>
        <v>66.31</v>
      </c>
      <c r="J33" s="275">
        <f t="shared" si="10"/>
        <v>72.277900000000002</v>
      </c>
      <c r="K33" s="275">
        <f t="shared" si="10"/>
        <v>79.26685867826086</v>
      </c>
      <c r="L33" s="275">
        <f t="shared" si="10"/>
        <v>86.863265968260862</v>
      </c>
      <c r="M33" s="275">
        <f t="shared" si="10"/>
        <v>96.119415589838738</v>
      </c>
      <c r="N33" s="275">
        <f t="shared" ref="N33:AQ33" si="11">N8+N14</f>
        <v>252.42</v>
      </c>
      <c r="O33" s="275">
        <f t="shared" si="11"/>
        <v>243.3</v>
      </c>
      <c r="P33" s="275">
        <f t="shared" si="11"/>
        <v>240</v>
      </c>
      <c r="Q33" s="275">
        <f t="shared" si="11"/>
        <v>240</v>
      </c>
      <c r="R33" s="275">
        <f t="shared" si="11"/>
        <v>240</v>
      </c>
      <c r="S33" s="275">
        <f t="shared" si="11"/>
        <v>240</v>
      </c>
      <c r="T33" s="275">
        <f t="shared" si="11"/>
        <v>7</v>
      </c>
      <c r="U33" s="275">
        <f t="shared" si="11"/>
        <v>6</v>
      </c>
      <c r="V33" s="275">
        <f t="shared" si="11"/>
        <v>0</v>
      </c>
      <c r="W33" s="275">
        <f t="shared" si="11"/>
        <v>0</v>
      </c>
      <c r="X33" s="275">
        <f t="shared" si="11"/>
        <v>0</v>
      </c>
      <c r="Y33" s="275">
        <f t="shared" si="11"/>
        <v>1</v>
      </c>
      <c r="Z33" s="275">
        <f t="shared" si="11"/>
        <v>1</v>
      </c>
      <c r="AA33" s="275">
        <f t="shared" si="11"/>
        <v>0</v>
      </c>
      <c r="AB33" s="275">
        <f t="shared" si="11"/>
        <v>0</v>
      </c>
      <c r="AC33" s="275">
        <f t="shared" si="11"/>
        <v>1</v>
      </c>
      <c r="AD33" s="275">
        <f t="shared" si="11"/>
        <v>0</v>
      </c>
      <c r="AE33" s="275">
        <f t="shared" si="11"/>
        <v>0</v>
      </c>
      <c r="AF33" s="275">
        <f t="shared" si="11"/>
        <v>18</v>
      </c>
      <c r="AG33" s="275">
        <f t="shared" si="11"/>
        <v>18</v>
      </c>
      <c r="AH33" s="275">
        <f t="shared" si="11"/>
        <v>1</v>
      </c>
      <c r="AI33" s="275">
        <f t="shared" si="11"/>
        <v>1</v>
      </c>
      <c r="AJ33" s="275">
        <f t="shared" si="11"/>
        <v>1</v>
      </c>
      <c r="AK33" s="275">
        <f t="shared" si="11"/>
        <v>0</v>
      </c>
      <c r="AL33" s="275">
        <f t="shared" si="11"/>
        <v>4</v>
      </c>
      <c r="AM33" s="275">
        <f t="shared" si="11"/>
        <v>0</v>
      </c>
      <c r="AN33" s="275">
        <f t="shared" si="11"/>
        <v>3</v>
      </c>
      <c r="AO33" s="275">
        <f t="shared" si="11"/>
        <v>0</v>
      </c>
      <c r="AP33" s="275">
        <f t="shared" si="11"/>
        <v>0</v>
      </c>
      <c r="AQ33" s="275">
        <f t="shared" si="11"/>
        <v>1</v>
      </c>
    </row>
    <row r="34" spans="1:43" ht="19.5" x14ac:dyDescent="0.25">
      <c r="A34" s="136" t="s">
        <v>107</v>
      </c>
      <c r="B34" s="247">
        <f>'Приложение 2'!I227</f>
        <v>7.8719999999999999</v>
      </c>
      <c r="C34" s="247">
        <f>'Приложение 2'!J227</f>
        <v>8.5809999999999995</v>
      </c>
      <c r="D34" s="247">
        <f>'Приложение 2'!K227</f>
        <v>8.7529537400367001</v>
      </c>
      <c r="E34" s="247">
        <f>'Приложение 2'!L227</f>
        <v>9.5183340934693419</v>
      </c>
      <c r="F34" s="247">
        <f>'Приложение 2'!M227</f>
        <v>9.7545575838818745</v>
      </c>
      <c r="G34" s="247">
        <f>'Приложение 2'!N227</f>
        <v>10.110752951363317</v>
      </c>
      <c r="H34" s="247">
        <f>'Приложение 2'!AG227</f>
        <v>2.9140000000000001</v>
      </c>
      <c r="I34" s="247">
        <f>'Приложение 2'!AH227</f>
        <v>3.07</v>
      </c>
      <c r="J34" s="247">
        <f>'Приложение 2'!AI227</f>
        <v>3.3462999999999998</v>
      </c>
      <c r="K34" s="247">
        <f>'Приложение 2'!AJ227</f>
        <v>3.6698726608695647</v>
      </c>
      <c r="L34" s="247">
        <f>'Приложение 2'!AK227</f>
        <v>4.0215687908695648</v>
      </c>
      <c r="M34" s="247">
        <f>'Приложение 2'!AL227</f>
        <v>4.4501071612246257</v>
      </c>
      <c r="N34" s="247">
        <f>'Приложение 2'!U227</f>
        <v>22</v>
      </c>
      <c r="O34" s="247">
        <f>'Приложение 2'!V227</f>
        <v>23</v>
      </c>
      <c r="P34" s="247">
        <f>'Приложение 2'!W227</f>
        <v>23</v>
      </c>
      <c r="Q34" s="247">
        <f>'Приложение 2'!X227</f>
        <v>24</v>
      </c>
      <c r="R34" s="247">
        <f>'Приложение 2'!Y227</f>
        <v>25</v>
      </c>
      <c r="S34" s="247">
        <f>'Приложение 2'!Z227</f>
        <v>26</v>
      </c>
      <c r="T34" s="137">
        <f>T8+T14</f>
        <v>7</v>
      </c>
      <c r="U34" s="273">
        <f>U8+U14</f>
        <v>6</v>
      </c>
      <c r="V34" s="137"/>
      <c r="W34" s="137"/>
      <c r="X34" s="137">
        <f t="shared" ref="X34:AQ34" si="12">X8+X14</f>
        <v>0</v>
      </c>
      <c r="Y34" s="137">
        <f t="shared" si="12"/>
        <v>1</v>
      </c>
      <c r="Z34" s="137">
        <f t="shared" si="12"/>
        <v>1</v>
      </c>
      <c r="AA34" s="137">
        <f t="shared" si="12"/>
        <v>0</v>
      </c>
      <c r="AB34" s="137">
        <f t="shared" si="12"/>
        <v>0</v>
      </c>
      <c r="AC34" s="137">
        <f t="shared" si="12"/>
        <v>1</v>
      </c>
      <c r="AD34" s="137">
        <f t="shared" si="12"/>
        <v>0</v>
      </c>
      <c r="AE34" s="137">
        <f t="shared" si="12"/>
        <v>0</v>
      </c>
      <c r="AF34" s="503">
        <f t="shared" si="12"/>
        <v>18</v>
      </c>
      <c r="AG34" s="137">
        <f t="shared" si="12"/>
        <v>18</v>
      </c>
      <c r="AH34" s="137">
        <f t="shared" si="12"/>
        <v>1</v>
      </c>
      <c r="AI34" s="137">
        <f t="shared" si="12"/>
        <v>1</v>
      </c>
      <c r="AJ34" s="137">
        <f t="shared" si="12"/>
        <v>1</v>
      </c>
      <c r="AK34" s="137">
        <f t="shared" si="12"/>
        <v>0</v>
      </c>
      <c r="AL34" s="137">
        <f t="shared" si="12"/>
        <v>4</v>
      </c>
      <c r="AM34" s="137">
        <f t="shared" si="12"/>
        <v>0</v>
      </c>
      <c r="AN34" s="137">
        <f t="shared" si="12"/>
        <v>3</v>
      </c>
      <c r="AO34" s="137">
        <f t="shared" si="12"/>
        <v>0</v>
      </c>
      <c r="AP34" s="137">
        <f t="shared" si="12"/>
        <v>0</v>
      </c>
      <c r="AQ34" s="137">
        <f t="shared" si="12"/>
        <v>1</v>
      </c>
    </row>
    <row r="35" spans="1:43" ht="18.75" x14ac:dyDescent="0.2">
      <c r="A35" s="133"/>
      <c r="B35" s="134"/>
      <c r="C35" s="135"/>
      <c r="D35" s="440"/>
      <c r="E35" s="440"/>
      <c r="F35" s="440"/>
      <c r="G35" s="440"/>
      <c r="H35" s="134"/>
      <c r="I35" s="509"/>
      <c r="J35" s="134"/>
      <c r="K35" s="307"/>
      <c r="L35" s="135"/>
      <c r="M35" s="135"/>
      <c r="N35" s="134"/>
      <c r="O35" s="440">
        <f>O34-O33</f>
        <v>-220.3</v>
      </c>
      <c r="P35" s="440">
        <f>P34-P33</f>
        <v>-217</v>
      </c>
      <c r="Q35" s="440">
        <f>Q34-Q33</f>
        <v>-216</v>
      </c>
      <c r="R35" s="440">
        <f>R34-R33</f>
        <v>-215</v>
      </c>
      <c r="S35" s="440">
        <f>S34-S33</f>
        <v>-214</v>
      </c>
    </row>
    <row r="36" spans="1:43" ht="56.25" customHeight="1" x14ac:dyDescent="0.2">
      <c r="A36" s="689" t="s">
        <v>106</v>
      </c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689"/>
      <c r="X36" s="689" t="s">
        <v>106</v>
      </c>
      <c r="Y36" s="689"/>
      <c r="Z36" s="689"/>
      <c r="AA36" s="689"/>
      <c r="AB36" s="689"/>
      <c r="AC36" s="689"/>
      <c r="AD36" s="689"/>
      <c r="AE36" s="689"/>
      <c r="AF36" s="689"/>
      <c r="AG36" s="689"/>
      <c r="AH36" s="689"/>
      <c r="AI36" s="689"/>
      <c r="AJ36" s="689"/>
      <c r="AK36" s="689"/>
      <c r="AL36" s="689"/>
      <c r="AM36" s="689"/>
      <c r="AN36" s="689"/>
      <c r="AO36" s="689"/>
      <c r="AP36" s="689"/>
      <c r="AQ36" s="689"/>
    </row>
    <row r="37" spans="1:43" ht="18.75" x14ac:dyDescent="0.3">
      <c r="A37" s="43"/>
      <c r="B37" s="43"/>
      <c r="C37" s="43"/>
      <c r="D37" s="43"/>
      <c r="E37" s="43"/>
      <c r="F37" s="43"/>
      <c r="G37" s="43"/>
    </row>
    <row r="38" spans="1:43" ht="36.6" customHeight="1" x14ac:dyDescent="0.2"/>
    <row r="45" spans="1:43" ht="18.75" x14ac:dyDescent="0.2">
      <c r="AH45" s="681"/>
      <c r="AI45" s="682"/>
    </row>
  </sheetData>
  <mergeCells count="53">
    <mergeCell ref="E1:G1"/>
    <mergeCell ref="E6:G6"/>
    <mergeCell ref="A2:W2"/>
    <mergeCell ref="J6:J7"/>
    <mergeCell ref="K6:M6"/>
    <mergeCell ref="D6:D7"/>
    <mergeCell ref="C6:C7"/>
    <mergeCell ref="V4:W5"/>
    <mergeCell ref="V6:V7"/>
    <mergeCell ref="W6:W7"/>
    <mergeCell ref="O6:O7"/>
    <mergeCell ref="P6:P7"/>
    <mergeCell ref="H6:H7"/>
    <mergeCell ref="I6:I7"/>
    <mergeCell ref="AH45:AI45"/>
    <mergeCell ref="B4:G5"/>
    <mergeCell ref="T4:U5"/>
    <mergeCell ref="AF5:AG5"/>
    <mergeCell ref="H4:M5"/>
    <mergeCell ref="A36:U36"/>
    <mergeCell ref="X36:AQ36"/>
    <mergeCell ref="A4:A7"/>
    <mergeCell ref="B6:B7"/>
    <mergeCell ref="AM4:AQ4"/>
    <mergeCell ref="N4:S5"/>
    <mergeCell ref="Q6:S6"/>
    <mergeCell ref="N6:N7"/>
    <mergeCell ref="AN5:AN7"/>
    <mergeCell ref="AO5:AO7"/>
    <mergeCell ref="AH6:AH7"/>
    <mergeCell ref="AF6:AF7"/>
    <mergeCell ref="AP5:AP7"/>
    <mergeCell ref="AE5:AE7"/>
    <mergeCell ref="T6:T7"/>
    <mergeCell ref="AB5:AB7"/>
    <mergeCell ref="AJ5:AK5"/>
    <mergeCell ref="AM5:AM7"/>
    <mergeCell ref="AQ5:AQ7"/>
    <mergeCell ref="U6:U7"/>
    <mergeCell ref="AI6:AI7"/>
    <mergeCell ref="AH5:AI5"/>
    <mergeCell ref="Z5:Z7"/>
    <mergeCell ref="AK6:AK7"/>
    <mergeCell ref="AL4:AL7"/>
    <mergeCell ref="AG6:AG7"/>
    <mergeCell ref="AJ6:AJ7"/>
    <mergeCell ref="Y4:AE4"/>
    <mergeCell ref="Y5:Y7"/>
    <mergeCell ref="X4:X7"/>
    <mergeCell ref="AA5:AA7"/>
    <mergeCell ref="AC5:AC7"/>
    <mergeCell ref="AD5:AD7"/>
    <mergeCell ref="AF4:AK4"/>
  </mergeCells>
  <phoneticPr fontId="15" type="noConversion"/>
  <printOptions horizontalCentered="1"/>
  <pageMargins left="0" right="0" top="0.39370078740157483" bottom="0.19685039370078741" header="0" footer="0"/>
  <pageSetup paperSize="9" scale="80" orientation="portrait" horizontalDpi="300" verticalDpi="300" r:id="rId1"/>
  <headerFooter alignWithMargins="0"/>
  <colBreaks count="1" manualBreakCount="1">
    <brk id="23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indexed="50"/>
    <pageSetUpPr fitToPage="1"/>
  </sheetPr>
  <dimension ref="A1:O38"/>
  <sheetViews>
    <sheetView topLeftCell="A22" zoomScaleSheetLayoutView="75" workbookViewId="0">
      <selection activeCell="E12" sqref="E12"/>
    </sheetView>
  </sheetViews>
  <sheetFormatPr defaultRowHeight="12.75" x14ac:dyDescent="0.2"/>
  <cols>
    <col min="1" max="1" width="5.5703125" customWidth="1"/>
    <col min="2" max="2" width="24.5703125" customWidth="1"/>
    <col min="3" max="3" width="45.5703125" customWidth="1"/>
    <col min="4" max="4" width="38.140625" customWidth="1"/>
    <col min="5" max="5" width="37.140625" customWidth="1"/>
    <col min="6" max="6" width="19.140625" customWidth="1"/>
    <col min="7" max="7" width="20.28515625" customWidth="1"/>
    <col min="8" max="8" width="16.85546875" style="254" customWidth="1"/>
    <col min="9" max="11" width="16.85546875" customWidth="1"/>
    <col min="12" max="12" width="16.7109375" customWidth="1"/>
    <col min="13" max="13" width="23" customWidth="1"/>
  </cols>
  <sheetData>
    <row r="1" spans="1:15" ht="26.25" customHeight="1" x14ac:dyDescent="0.2">
      <c r="L1" s="692" t="s">
        <v>97</v>
      </c>
      <c r="M1" s="692"/>
      <c r="N1" s="116"/>
      <c r="O1" s="116"/>
    </row>
    <row r="3" spans="1:15" ht="72" customHeight="1" x14ac:dyDescent="0.2">
      <c r="A3" s="693" t="s">
        <v>444</v>
      </c>
      <c r="B3" s="693"/>
      <c r="C3" s="693"/>
      <c r="D3" s="694"/>
      <c r="E3" s="694"/>
      <c r="F3" s="694"/>
      <c r="G3" s="694"/>
      <c r="H3" s="694"/>
      <c r="I3" s="694"/>
      <c r="J3" s="694"/>
      <c r="K3" s="694"/>
      <c r="L3" s="694"/>
      <c r="M3" s="694"/>
    </row>
    <row r="4" spans="1:15" ht="29.25" customHeight="1" x14ac:dyDescent="0.2">
      <c r="A4" s="126"/>
      <c r="B4" s="126"/>
      <c r="C4" s="126"/>
      <c r="D4" s="127"/>
      <c r="E4" s="127"/>
      <c r="F4" s="127"/>
      <c r="G4" s="127"/>
      <c r="H4" s="510"/>
      <c r="I4" s="127"/>
      <c r="J4" s="127"/>
      <c r="K4" s="127"/>
      <c r="L4" s="127"/>
      <c r="M4" s="127"/>
    </row>
    <row r="5" spans="1:15" ht="63" customHeight="1" x14ac:dyDescent="0.2">
      <c r="A5" s="697" t="s">
        <v>73</v>
      </c>
      <c r="B5" s="697" t="s">
        <v>92</v>
      </c>
      <c r="C5" s="697" t="s">
        <v>86</v>
      </c>
      <c r="D5" s="697" t="s">
        <v>87</v>
      </c>
      <c r="E5" s="697" t="s">
        <v>94</v>
      </c>
      <c r="F5" s="697" t="s">
        <v>88</v>
      </c>
      <c r="G5" s="697" t="s">
        <v>89</v>
      </c>
      <c r="H5" s="697" t="s">
        <v>90</v>
      </c>
      <c r="I5" s="697"/>
      <c r="J5" s="697"/>
      <c r="K5" s="697"/>
      <c r="L5" s="695" t="s">
        <v>95</v>
      </c>
      <c r="M5" s="695" t="s">
        <v>91</v>
      </c>
    </row>
    <row r="6" spans="1:15" ht="79.5" customHeight="1" thickBot="1" x14ac:dyDescent="0.25">
      <c r="A6" s="697"/>
      <c r="B6" s="697"/>
      <c r="C6" s="697"/>
      <c r="D6" s="697"/>
      <c r="E6" s="697"/>
      <c r="F6" s="697"/>
      <c r="G6" s="697"/>
      <c r="H6" s="508" t="s">
        <v>416</v>
      </c>
      <c r="I6" s="424" t="s">
        <v>417</v>
      </c>
      <c r="J6" s="424" t="s">
        <v>418</v>
      </c>
      <c r="K6" s="175" t="s">
        <v>93</v>
      </c>
      <c r="L6" s="696"/>
      <c r="M6" s="696"/>
    </row>
    <row r="7" spans="1:15" ht="33" customHeight="1" x14ac:dyDescent="0.2">
      <c r="A7" s="703">
        <v>1</v>
      </c>
      <c r="B7" s="700" t="s">
        <v>348</v>
      </c>
      <c r="C7" s="704" t="s">
        <v>351</v>
      </c>
      <c r="D7" s="704" t="s">
        <v>353</v>
      </c>
      <c r="E7" s="438" t="s">
        <v>441</v>
      </c>
      <c r="F7" s="553">
        <f>F8+F9+F10+F11</f>
        <v>4306.7700000000004</v>
      </c>
      <c r="G7" s="553"/>
      <c r="H7" s="554"/>
      <c r="I7" s="553"/>
      <c r="J7" s="553"/>
      <c r="K7" s="553"/>
      <c r="L7" s="553"/>
      <c r="M7" s="553">
        <f>M8+M9+M10+M11</f>
        <v>0</v>
      </c>
    </row>
    <row r="8" spans="1:15" ht="15.75" x14ac:dyDescent="0.2">
      <c r="A8" s="703"/>
      <c r="B8" s="701"/>
      <c r="C8" s="705"/>
      <c r="D8" s="705"/>
      <c r="E8" s="515">
        <v>2018</v>
      </c>
      <c r="F8" s="555">
        <v>539.30999999999995</v>
      </c>
      <c r="G8" s="553"/>
      <c r="H8" s="554"/>
      <c r="I8" s="553"/>
      <c r="J8" s="553"/>
      <c r="K8" s="553"/>
      <c r="L8" s="553"/>
      <c r="M8" s="553"/>
    </row>
    <row r="9" spans="1:15" ht="15.75" x14ac:dyDescent="0.2">
      <c r="A9" s="703"/>
      <c r="B9" s="701"/>
      <c r="C9" s="705"/>
      <c r="D9" s="705"/>
      <c r="E9" s="515">
        <v>2019</v>
      </c>
      <c r="F9" s="555">
        <v>1332.52</v>
      </c>
      <c r="G9" s="553"/>
      <c r="H9" s="554"/>
      <c r="I9" s="553"/>
      <c r="J9" s="553"/>
      <c r="K9" s="553"/>
      <c r="L9" s="553"/>
      <c r="M9" s="553"/>
    </row>
    <row r="10" spans="1:15" ht="15.75" x14ac:dyDescent="0.2">
      <c r="A10" s="703"/>
      <c r="B10" s="701"/>
      <c r="C10" s="705"/>
      <c r="D10" s="705"/>
      <c r="E10" s="515">
        <v>2020</v>
      </c>
      <c r="F10" s="555">
        <v>2434.94</v>
      </c>
      <c r="G10" s="553"/>
      <c r="H10" s="554"/>
      <c r="I10" s="553"/>
      <c r="J10" s="553"/>
      <c r="K10" s="553"/>
      <c r="L10" s="553"/>
      <c r="M10" s="553"/>
    </row>
    <row r="11" spans="1:15" ht="73.5" customHeight="1" thickBot="1" x14ac:dyDescent="0.25">
      <c r="A11" s="703"/>
      <c r="B11" s="702"/>
      <c r="C11" s="706"/>
      <c r="D11" s="706"/>
      <c r="E11" s="515">
        <v>2021</v>
      </c>
      <c r="F11" s="553"/>
      <c r="G11" s="553"/>
      <c r="H11" s="554"/>
      <c r="I11" s="553"/>
      <c r="J11" s="553"/>
      <c r="K11" s="553"/>
      <c r="L11" s="553"/>
      <c r="M11" s="553"/>
    </row>
    <row r="12" spans="1:15" ht="73.5" customHeight="1" x14ac:dyDescent="0.2">
      <c r="A12" s="703">
        <v>2</v>
      </c>
      <c r="B12" s="700" t="s">
        <v>423</v>
      </c>
      <c r="C12" s="704" t="s">
        <v>424</v>
      </c>
      <c r="D12" s="704" t="s">
        <v>425</v>
      </c>
      <c r="E12" s="438" t="s">
        <v>441</v>
      </c>
      <c r="F12" s="553">
        <f>F13+F14+F15+F16</f>
        <v>5.4</v>
      </c>
      <c r="G12" s="553">
        <f t="shared" ref="G12:M12" si="0">G13+G14+G15+G16</f>
        <v>3.79</v>
      </c>
      <c r="H12" s="554">
        <f t="shared" si="0"/>
        <v>2500</v>
      </c>
      <c r="I12" s="553">
        <f t="shared" si="0"/>
        <v>0</v>
      </c>
      <c r="J12" s="553">
        <f t="shared" si="0"/>
        <v>0</v>
      </c>
      <c r="K12" s="553">
        <f t="shared" si="0"/>
        <v>0</v>
      </c>
      <c r="L12" s="553">
        <f t="shared" si="0"/>
        <v>1.5</v>
      </c>
      <c r="M12" s="553">
        <f t="shared" si="0"/>
        <v>0</v>
      </c>
    </row>
    <row r="13" spans="1:15" ht="40.5" customHeight="1" x14ac:dyDescent="0.2">
      <c r="A13" s="703"/>
      <c r="B13" s="701"/>
      <c r="C13" s="705"/>
      <c r="D13" s="705"/>
      <c r="E13" s="515">
        <v>2018</v>
      </c>
      <c r="F13" s="553"/>
      <c r="G13" s="553"/>
      <c r="H13" s="554"/>
      <c r="I13" s="553"/>
      <c r="J13" s="553"/>
      <c r="K13" s="553"/>
      <c r="L13" s="553"/>
      <c r="M13" s="553"/>
    </row>
    <row r="14" spans="1:15" ht="28.5" customHeight="1" x14ac:dyDescent="0.2">
      <c r="A14" s="703"/>
      <c r="B14" s="701"/>
      <c r="C14" s="705"/>
      <c r="D14" s="705"/>
      <c r="E14" s="515">
        <v>2019</v>
      </c>
      <c r="F14" s="553">
        <v>5.4</v>
      </c>
      <c r="G14" s="553">
        <v>3.79</v>
      </c>
      <c r="H14" s="554">
        <v>2500</v>
      </c>
      <c r="I14" s="553"/>
      <c r="J14" s="553"/>
      <c r="K14" s="553"/>
      <c r="L14" s="553">
        <v>1.5</v>
      </c>
      <c r="M14" s="553"/>
    </row>
    <row r="15" spans="1:15" ht="26.25" customHeight="1" x14ac:dyDescent="0.2">
      <c r="A15" s="703"/>
      <c r="B15" s="701"/>
      <c r="C15" s="705"/>
      <c r="D15" s="705"/>
      <c r="E15" s="515">
        <v>2020</v>
      </c>
      <c r="F15" s="553"/>
      <c r="G15" s="553"/>
      <c r="H15" s="554"/>
      <c r="I15" s="553"/>
      <c r="J15" s="553"/>
      <c r="K15" s="553"/>
      <c r="L15" s="553"/>
      <c r="M15" s="553"/>
    </row>
    <row r="16" spans="1:15" ht="20.25" customHeight="1" thickBot="1" x14ac:dyDescent="0.25">
      <c r="A16" s="703"/>
      <c r="B16" s="702"/>
      <c r="C16" s="706"/>
      <c r="D16" s="706"/>
      <c r="E16" s="515">
        <v>2021</v>
      </c>
      <c r="F16" s="553"/>
      <c r="G16" s="553"/>
      <c r="H16" s="554"/>
      <c r="I16" s="553"/>
      <c r="J16" s="553"/>
      <c r="K16" s="553"/>
      <c r="L16" s="553"/>
      <c r="M16" s="553"/>
    </row>
    <row r="17" spans="1:13" ht="16.5" customHeight="1" x14ac:dyDescent="0.2">
      <c r="A17" s="703">
        <v>3</v>
      </c>
      <c r="B17" s="700" t="s">
        <v>349</v>
      </c>
      <c r="C17" s="704" t="s">
        <v>442</v>
      </c>
      <c r="D17" s="704" t="s">
        <v>259</v>
      </c>
      <c r="E17" s="438" t="s">
        <v>441</v>
      </c>
      <c r="F17" s="553">
        <f>F18+F19+F20+F21</f>
        <v>22.18</v>
      </c>
      <c r="G17" s="553">
        <f t="shared" ref="G17:M17" si="1">G18+G19+G20+G21</f>
        <v>144.66399999999999</v>
      </c>
      <c r="H17" s="554">
        <f t="shared" si="1"/>
        <v>241</v>
      </c>
      <c r="I17" s="553">
        <f t="shared" si="1"/>
        <v>1800</v>
      </c>
      <c r="J17" s="553">
        <f t="shared" si="1"/>
        <v>10650</v>
      </c>
      <c r="K17" s="553">
        <f t="shared" si="1"/>
        <v>0</v>
      </c>
      <c r="L17" s="553">
        <f t="shared" si="1"/>
        <v>0</v>
      </c>
      <c r="M17" s="553">
        <f t="shared" si="1"/>
        <v>5</v>
      </c>
    </row>
    <row r="18" spans="1:13" ht="16.5" customHeight="1" x14ac:dyDescent="0.2">
      <c r="A18" s="703"/>
      <c r="B18" s="701"/>
      <c r="C18" s="705"/>
      <c r="D18" s="705"/>
      <c r="E18" s="515">
        <v>2018</v>
      </c>
      <c r="F18" s="553">
        <v>16.18</v>
      </c>
      <c r="G18" s="553">
        <v>33.426000000000002</v>
      </c>
      <c r="H18" s="554">
        <v>57</v>
      </c>
      <c r="I18" s="553">
        <v>430</v>
      </c>
      <c r="J18" s="553">
        <v>2600</v>
      </c>
      <c r="K18" s="553"/>
      <c r="L18" s="553"/>
      <c r="M18" s="553">
        <v>2</v>
      </c>
    </row>
    <row r="19" spans="1:13" ht="16.5" customHeight="1" x14ac:dyDescent="0.2">
      <c r="A19" s="703"/>
      <c r="B19" s="701"/>
      <c r="C19" s="705"/>
      <c r="D19" s="705"/>
      <c r="E19" s="515">
        <v>2019</v>
      </c>
      <c r="F19" s="553">
        <v>0</v>
      </c>
      <c r="G19" s="553">
        <v>35.701000000000001</v>
      </c>
      <c r="H19" s="554">
        <v>60</v>
      </c>
      <c r="I19" s="553">
        <v>450</v>
      </c>
      <c r="J19" s="553">
        <v>2650</v>
      </c>
      <c r="K19" s="553"/>
      <c r="L19" s="553"/>
      <c r="M19" s="553">
        <v>2</v>
      </c>
    </row>
    <row r="20" spans="1:13" ht="16.5" customHeight="1" x14ac:dyDescent="0.2">
      <c r="A20" s="703"/>
      <c r="B20" s="701"/>
      <c r="C20" s="705"/>
      <c r="D20" s="705"/>
      <c r="E20" s="515">
        <v>2020</v>
      </c>
      <c r="F20" s="553">
        <v>6</v>
      </c>
      <c r="G20" s="553">
        <v>37.737000000000002</v>
      </c>
      <c r="H20" s="554">
        <v>62</v>
      </c>
      <c r="I20" s="553">
        <v>460</v>
      </c>
      <c r="J20" s="553">
        <v>2700</v>
      </c>
      <c r="K20" s="553"/>
      <c r="L20" s="553"/>
      <c r="M20" s="553">
        <v>1</v>
      </c>
    </row>
    <row r="21" spans="1:13" ht="16.5" customHeight="1" thickBot="1" x14ac:dyDescent="0.25">
      <c r="A21" s="703"/>
      <c r="B21" s="702"/>
      <c r="C21" s="706"/>
      <c r="D21" s="706"/>
      <c r="E21" s="515">
        <v>2021</v>
      </c>
      <c r="F21" s="553">
        <v>0</v>
      </c>
      <c r="G21" s="553">
        <v>37.799999999999997</v>
      </c>
      <c r="H21" s="554">
        <v>62</v>
      </c>
      <c r="I21" s="553">
        <v>460</v>
      </c>
      <c r="J21" s="553">
        <v>2700</v>
      </c>
      <c r="K21" s="553"/>
      <c r="L21" s="553"/>
      <c r="M21" s="553"/>
    </row>
    <row r="22" spans="1:13" ht="16.5" customHeight="1" x14ac:dyDescent="0.2">
      <c r="A22" s="703">
        <v>4</v>
      </c>
      <c r="B22" s="700" t="s">
        <v>350</v>
      </c>
      <c r="C22" s="704" t="s">
        <v>352</v>
      </c>
      <c r="D22" s="704" t="s">
        <v>262</v>
      </c>
      <c r="E22" s="438" t="s">
        <v>441</v>
      </c>
      <c r="F22" s="553">
        <f>F23+F24+F25+F26</f>
        <v>0</v>
      </c>
      <c r="G22" s="553">
        <f t="shared" ref="G22:L22" si="2">G23+G24+G25+G26</f>
        <v>0</v>
      </c>
      <c r="H22" s="554">
        <f t="shared" si="2"/>
        <v>52.68</v>
      </c>
      <c r="I22" s="553">
        <f t="shared" si="2"/>
        <v>1045</v>
      </c>
      <c r="J22" s="553">
        <f t="shared" si="2"/>
        <v>5150</v>
      </c>
      <c r="K22" s="553">
        <f t="shared" si="2"/>
        <v>0</v>
      </c>
      <c r="L22" s="553">
        <f t="shared" si="2"/>
        <v>0</v>
      </c>
      <c r="M22" s="553">
        <f>M23+M24+M25+M26</f>
        <v>2</v>
      </c>
    </row>
    <row r="23" spans="1:13" ht="16.5" customHeight="1" x14ac:dyDescent="0.2">
      <c r="A23" s="703"/>
      <c r="B23" s="701"/>
      <c r="C23" s="705"/>
      <c r="D23" s="705"/>
      <c r="E23" s="515">
        <v>2018</v>
      </c>
      <c r="F23" s="553"/>
      <c r="G23" s="553"/>
      <c r="H23" s="554">
        <v>17</v>
      </c>
      <c r="I23" s="553">
        <v>255</v>
      </c>
      <c r="J23" s="553">
        <v>1050</v>
      </c>
      <c r="K23" s="553"/>
      <c r="L23" s="553"/>
      <c r="M23" s="553">
        <v>1</v>
      </c>
    </row>
    <row r="24" spans="1:13" ht="16.5" customHeight="1" x14ac:dyDescent="0.2">
      <c r="A24" s="703"/>
      <c r="B24" s="701"/>
      <c r="C24" s="705"/>
      <c r="D24" s="705"/>
      <c r="E24" s="515">
        <v>2019</v>
      </c>
      <c r="F24" s="553"/>
      <c r="G24" s="553"/>
      <c r="H24" s="554">
        <v>17.5</v>
      </c>
      <c r="I24" s="553">
        <v>260</v>
      </c>
      <c r="J24" s="553">
        <v>1100</v>
      </c>
      <c r="K24" s="553"/>
      <c r="L24" s="553"/>
      <c r="M24" s="553"/>
    </row>
    <row r="25" spans="1:13" ht="16.5" customHeight="1" x14ac:dyDescent="0.2">
      <c r="A25" s="703"/>
      <c r="B25" s="701"/>
      <c r="C25" s="705"/>
      <c r="D25" s="705"/>
      <c r="E25" s="515">
        <v>2020</v>
      </c>
      <c r="F25" s="553"/>
      <c r="G25" s="553"/>
      <c r="H25" s="554">
        <v>18.18</v>
      </c>
      <c r="I25" s="553">
        <v>265</v>
      </c>
      <c r="J25" s="553">
        <v>1500</v>
      </c>
      <c r="K25" s="553"/>
      <c r="L25" s="553"/>
      <c r="M25" s="553">
        <v>1</v>
      </c>
    </row>
    <row r="26" spans="1:13" ht="16.5" customHeight="1" thickBot="1" x14ac:dyDescent="0.25">
      <c r="A26" s="703"/>
      <c r="B26" s="702"/>
      <c r="C26" s="705"/>
      <c r="D26" s="705"/>
      <c r="E26" s="515">
        <v>2021</v>
      </c>
      <c r="F26" s="553"/>
      <c r="G26" s="553"/>
      <c r="H26" s="554"/>
      <c r="I26" s="553">
        <v>265</v>
      </c>
      <c r="J26" s="553">
        <v>1500</v>
      </c>
      <c r="K26" s="553"/>
      <c r="L26" s="553"/>
      <c r="M26" s="553">
        <v>0</v>
      </c>
    </row>
    <row r="27" spans="1:13" ht="16.5" customHeight="1" x14ac:dyDescent="0.2">
      <c r="A27" s="712">
        <v>5</v>
      </c>
      <c r="B27" s="707" t="s">
        <v>350</v>
      </c>
      <c r="C27" s="711" t="s">
        <v>445</v>
      </c>
      <c r="D27" s="707" t="s">
        <v>395</v>
      </c>
      <c r="E27" s="438" t="s">
        <v>441</v>
      </c>
      <c r="F27" s="553">
        <f>F28+F29+F30+F31</f>
        <v>45</v>
      </c>
      <c r="G27" s="553">
        <f t="shared" ref="G27:L27" si="3">G28+G29+G30+G31</f>
        <v>0</v>
      </c>
      <c r="H27" s="554">
        <f t="shared" si="3"/>
        <v>0</v>
      </c>
      <c r="I27" s="553">
        <f t="shared" si="3"/>
        <v>0</v>
      </c>
      <c r="J27" s="553">
        <f t="shared" si="3"/>
        <v>0</v>
      </c>
      <c r="K27" s="553">
        <f t="shared" si="3"/>
        <v>0</v>
      </c>
      <c r="L27" s="553">
        <f t="shared" si="3"/>
        <v>0</v>
      </c>
      <c r="M27" s="553">
        <f>M28+M29+M30+M31</f>
        <v>7</v>
      </c>
    </row>
    <row r="28" spans="1:13" ht="16.5" customHeight="1" x14ac:dyDescent="0.25">
      <c r="A28" s="713"/>
      <c r="B28" s="708"/>
      <c r="C28" s="711"/>
      <c r="D28" s="708"/>
      <c r="E28" s="515">
        <v>2018</v>
      </c>
      <c r="F28" s="131">
        <v>20</v>
      </c>
      <c r="G28" s="131"/>
      <c r="H28" s="511"/>
      <c r="I28" s="131"/>
      <c r="J28" s="131"/>
      <c r="K28" s="131"/>
      <c r="L28" s="130"/>
      <c r="M28" s="553">
        <v>2</v>
      </c>
    </row>
    <row r="29" spans="1:13" ht="16.5" customHeight="1" x14ac:dyDescent="0.25">
      <c r="A29" s="713"/>
      <c r="B29" s="708"/>
      <c r="C29" s="711"/>
      <c r="D29" s="708"/>
      <c r="E29" s="515">
        <v>2019</v>
      </c>
      <c r="F29" s="130">
        <v>25</v>
      </c>
      <c r="G29" s="130"/>
      <c r="H29" s="556"/>
      <c r="I29" s="557"/>
      <c r="J29" s="130"/>
      <c r="K29" s="130"/>
      <c r="L29" s="130"/>
      <c r="M29" s="553">
        <v>5</v>
      </c>
    </row>
    <row r="30" spans="1:13" ht="16.5" customHeight="1" x14ac:dyDescent="0.25">
      <c r="A30" s="713"/>
      <c r="B30" s="708"/>
      <c r="C30" s="711"/>
      <c r="D30" s="708"/>
      <c r="E30" s="515">
        <v>2020</v>
      </c>
      <c r="F30" s="130"/>
      <c r="G30" s="130"/>
      <c r="H30" s="512"/>
      <c r="I30" s="130"/>
      <c r="J30" s="130"/>
      <c r="K30" s="130"/>
      <c r="L30" s="130"/>
      <c r="M30" s="553"/>
    </row>
    <row r="31" spans="1:13" ht="21.75" customHeight="1" thickBot="1" x14ac:dyDescent="0.3">
      <c r="A31" s="713"/>
      <c r="B31" s="708"/>
      <c r="C31" s="711"/>
      <c r="D31" s="708"/>
      <c r="E31" s="515">
        <v>2021</v>
      </c>
      <c r="F31" s="130"/>
      <c r="G31" s="130"/>
      <c r="H31" s="512"/>
      <c r="I31" s="130"/>
      <c r="J31" s="130"/>
      <c r="K31" s="130"/>
      <c r="L31" s="130"/>
      <c r="M31" s="553"/>
    </row>
    <row r="32" spans="1:13" ht="16.5" customHeight="1" x14ac:dyDescent="0.2">
      <c r="A32" s="713"/>
      <c r="B32" s="709"/>
      <c r="C32" s="711" t="s">
        <v>446</v>
      </c>
      <c r="D32" s="709"/>
      <c r="E32" s="438" t="s">
        <v>441</v>
      </c>
      <c r="F32" s="553">
        <f>F33+F34+F35+F36</f>
        <v>130</v>
      </c>
      <c r="G32" s="553">
        <f t="shared" ref="G32:L32" si="4">G33+G34+G35+G36</f>
        <v>0</v>
      </c>
      <c r="H32" s="553">
        <f t="shared" si="4"/>
        <v>0</v>
      </c>
      <c r="I32" s="553">
        <f t="shared" si="4"/>
        <v>0</v>
      </c>
      <c r="J32" s="553">
        <f t="shared" si="4"/>
        <v>0</v>
      </c>
      <c r="K32" s="553">
        <f t="shared" si="4"/>
        <v>0</v>
      </c>
      <c r="L32" s="553">
        <f t="shared" si="4"/>
        <v>0</v>
      </c>
      <c r="M32" s="553">
        <f>M33+M34+M35+M36</f>
        <v>6</v>
      </c>
    </row>
    <row r="33" spans="1:13" ht="16.5" customHeight="1" x14ac:dyDescent="0.25">
      <c r="A33" s="713"/>
      <c r="B33" s="709"/>
      <c r="C33" s="711"/>
      <c r="D33" s="709"/>
      <c r="E33" s="515">
        <v>2018</v>
      </c>
      <c r="F33" s="553">
        <v>30</v>
      </c>
      <c r="G33" s="553"/>
      <c r="H33" s="512"/>
      <c r="I33" s="130"/>
      <c r="J33" s="553"/>
      <c r="K33" s="553"/>
      <c r="L33" s="553"/>
      <c r="M33" s="553">
        <v>0</v>
      </c>
    </row>
    <row r="34" spans="1:13" ht="16.5" customHeight="1" x14ac:dyDescent="0.2">
      <c r="A34" s="713"/>
      <c r="B34" s="709"/>
      <c r="C34" s="711"/>
      <c r="D34" s="709"/>
      <c r="E34" s="515">
        <v>2019</v>
      </c>
      <c r="F34" s="553">
        <v>100</v>
      </c>
      <c r="G34" s="553"/>
      <c r="H34" s="554"/>
      <c r="I34" s="553"/>
      <c r="J34" s="553"/>
      <c r="K34" s="553"/>
      <c r="L34" s="553"/>
      <c r="M34" s="553">
        <v>6</v>
      </c>
    </row>
    <row r="35" spans="1:13" ht="16.5" customHeight="1" x14ac:dyDescent="0.2">
      <c r="A35" s="713"/>
      <c r="B35" s="709"/>
      <c r="C35" s="711"/>
      <c r="D35" s="709"/>
      <c r="E35" s="515">
        <v>2020</v>
      </c>
      <c r="F35" s="553"/>
      <c r="G35" s="553"/>
      <c r="H35" s="554"/>
      <c r="I35" s="553"/>
      <c r="J35" s="553"/>
      <c r="K35" s="553"/>
      <c r="L35" s="553"/>
      <c r="M35" s="553"/>
    </row>
    <row r="36" spans="1:13" ht="27" customHeight="1" x14ac:dyDescent="0.2">
      <c r="A36" s="714"/>
      <c r="B36" s="710"/>
      <c r="C36" s="711"/>
      <c r="D36" s="710"/>
      <c r="E36" s="515">
        <v>2021</v>
      </c>
      <c r="F36" s="553"/>
      <c r="G36" s="553"/>
      <c r="H36" s="554"/>
      <c r="I36" s="553"/>
      <c r="J36" s="553"/>
      <c r="K36" s="553"/>
      <c r="L36" s="553"/>
      <c r="M36" s="553"/>
    </row>
    <row r="37" spans="1:13" ht="30" customHeight="1" x14ac:dyDescent="0.2">
      <c r="A37" s="698" t="s">
        <v>422</v>
      </c>
      <c r="B37" s="698"/>
      <c r="C37" s="698"/>
      <c r="D37" s="698"/>
      <c r="E37" s="698"/>
      <c r="F37" s="558">
        <f>F27+F32</f>
        <v>175</v>
      </c>
      <c r="G37" s="558">
        <f t="shared" ref="G37:M37" si="5">G27+G32</f>
        <v>0</v>
      </c>
      <c r="H37" s="558">
        <f t="shared" si="5"/>
        <v>0</v>
      </c>
      <c r="I37" s="558">
        <f t="shared" si="5"/>
        <v>0</v>
      </c>
      <c r="J37" s="558">
        <f t="shared" si="5"/>
        <v>0</v>
      </c>
      <c r="K37" s="558">
        <f t="shared" si="5"/>
        <v>0</v>
      </c>
      <c r="L37" s="558">
        <f t="shared" si="5"/>
        <v>0</v>
      </c>
      <c r="M37" s="558">
        <f t="shared" si="5"/>
        <v>13</v>
      </c>
    </row>
    <row r="38" spans="1:13" ht="27.75" customHeight="1" x14ac:dyDescent="0.2">
      <c r="A38" s="699" t="s">
        <v>127</v>
      </c>
      <c r="B38" s="699"/>
      <c r="C38" s="699"/>
      <c r="D38" s="699"/>
      <c r="E38" s="699"/>
      <c r="F38" s="558">
        <f>F7+F17+F22+F27+F32+F12</f>
        <v>4509.3500000000004</v>
      </c>
      <c r="G38" s="558">
        <f t="shared" ref="G38:M38" si="6">G7+G17+G22+G27+G32+G12</f>
        <v>148.45399999999998</v>
      </c>
      <c r="H38" s="558">
        <f t="shared" si="6"/>
        <v>2793.68</v>
      </c>
      <c r="I38" s="558">
        <f t="shared" si="6"/>
        <v>2845</v>
      </c>
      <c r="J38" s="558">
        <f t="shared" si="6"/>
        <v>15800</v>
      </c>
      <c r="K38" s="558">
        <f t="shared" si="6"/>
        <v>0</v>
      </c>
      <c r="L38" s="558">
        <f t="shared" si="6"/>
        <v>1.5</v>
      </c>
      <c r="M38" s="558">
        <f t="shared" si="6"/>
        <v>20</v>
      </c>
    </row>
  </sheetData>
  <mergeCells count="35">
    <mergeCell ref="C32:C36"/>
    <mergeCell ref="D27:D36"/>
    <mergeCell ref="A12:A16"/>
    <mergeCell ref="B12:B16"/>
    <mergeCell ref="C12:C16"/>
    <mergeCell ref="D12:D16"/>
    <mergeCell ref="D17:D21"/>
    <mergeCell ref="A37:E37"/>
    <mergeCell ref="A38:E38"/>
    <mergeCell ref="B7:B11"/>
    <mergeCell ref="A7:A11"/>
    <mergeCell ref="C7:C11"/>
    <mergeCell ref="D7:D11"/>
    <mergeCell ref="B17:B21"/>
    <mergeCell ref="B22:B26"/>
    <mergeCell ref="A17:A21"/>
    <mergeCell ref="A22:A26"/>
    <mergeCell ref="B27:B36"/>
    <mergeCell ref="C17:C21"/>
    <mergeCell ref="C22:C26"/>
    <mergeCell ref="D22:D26"/>
    <mergeCell ref="C27:C31"/>
    <mergeCell ref="A27:A36"/>
    <mergeCell ref="L1:M1"/>
    <mergeCell ref="A3:M3"/>
    <mergeCell ref="L5:L6"/>
    <mergeCell ref="A5:A6"/>
    <mergeCell ref="D5:D6"/>
    <mergeCell ref="G5:G6"/>
    <mergeCell ref="M5:M6"/>
    <mergeCell ref="F5:F6"/>
    <mergeCell ref="H5:K5"/>
    <mergeCell ref="B5:B6"/>
    <mergeCell ref="C5:C6"/>
    <mergeCell ref="E5:E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Прогноз 2018 </vt:lpstr>
      <vt:lpstr>Приложение 2</vt:lpstr>
      <vt:lpstr>Прил 3 (расчет ИФО) (2)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2018 '!Заголовки_для_печати</vt:lpstr>
      <vt:lpstr>'Прил 3 (расчет ИФО) (2)'!Область_печати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2018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2018-11-26T04:00:47Z</cp:lastPrinted>
  <dcterms:created xsi:type="dcterms:W3CDTF">2006-03-06T08:26:24Z</dcterms:created>
  <dcterms:modified xsi:type="dcterms:W3CDTF">2018-11-30T02:07:04Z</dcterms:modified>
</cp:coreProperties>
</file>